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Dopasowanie" sheetId="1" r:id="rId1"/>
    <sheet name="Obliczenia" sheetId="2" r:id="rId2"/>
    <sheet name="Dane do wyliczenia okresu" sheetId="3" r:id="rId3"/>
    <sheet name="Dane" sheetId="4" r:id="rId4"/>
  </sheets>
  <definedNames/>
  <calcPr fullCalcOnLoad="1"/>
</workbook>
</file>

<file path=xl/sharedStrings.xml><?xml version="1.0" encoding="utf-8"?>
<sst xmlns="http://schemas.openxmlformats.org/spreadsheetml/2006/main" count="81" uniqueCount="69">
  <si>
    <t>x</t>
  </si>
  <si>
    <t>y</t>
  </si>
  <si>
    <t>Dane wejściowe</t>
  </si>
  <si>
    <t>Współrzędne środka dopasowanej elipsy</t>
  </si>
  <si>
    <t>Kąt obrotu elipsy</t>
  </si>
  <si>
    <t>Obliczenia</t>
  </si>
  <si>
    <t>delta_gamma</t>
  </si>
  <si>
    <t>x_podst</t>
  </si>
  <si>
    <t>y_podst</t>
  </si>
  <si>
    <t>x_trans</t>
  </si>
  <si>
    <t>y_trans</t>
  </si>
  <si>
    <t>Ognisko 1</t>
  </si>
  <si>
    <t>Ognisko 2</t>
  </si>
  <si>
    <t>gamma</t>
  </si>
  <si>
    <t>[arc sec] -&gt;</t>
  </si>
  <si>
    <t>[dni św.] -&gt;</t>
  </si>
  <si>
    <t>α [rad]</t>
  </si>
  <si>
    <t>x [arc sec]</t>
  </si>
  <si>
    <t>y [arc sec]</t>
  </si>
  <si>
    <t>a [arc sec]</t>
  </si>
  <si>
    <t>b [arc sec]</t>
  </si>
  <si>
    <t>Czas</t>
  </si>
  <si>
    <t>dx [arc sec]</t>
  </si>
  <si>
    <t>dy [arc sec]</t>
  </si>
  <si>
    <t>Środek elipsy</t>
  </si>
  <si>
    <t>Suma odległości</t>
  </si>
  <si>
    <t>(im mniejsza tym lepiej)</t>
  </si>
  <si>
    <t>1 dz. Św=</t>
  </si>
  <si>
    <t>m</t>
  </si>
  <si>
    <t>s</t>
  </si>
  <si>
    <t>kg</t>
  </si>
  <si>
    <t>1 rok =</t>
  </si>
  <si>
    <t>Masa Słońca</t>
  </si>
  <si>
    <t>Parametry elipsy orbity</t>
  </si>
  <si>
    <t>Mimośród orbity</t>
  </si>
  <si>
    <t>1--2</t>
  </si>
  <si>
    <t>2--3</t>
  </si>
  <si>
    <t>3--4</t>
  </si>
  <si>
    <t>4--5</t>
  </si>
  <si>
    <t>5--6</t>
  </si>
  <si>
    <t>6--7</t>
  </si>
  <si>
    <t>7--8</t>
  </si>
  <si>
    <t>8--9</t>
  </si>
  <si>
    <t>9--10</t>
  </si>
  <si>
    <t>10--11</t>
  </si>
  <si>
    <t>11--12</t>
  </si>
  <si>
    <t>12--13</t>
  </si>
  <si>
    <t>13--14</t>
  </si>
  <si>
    <t>14--15</t>
  </si>
  <si>
    <t>15--16</t>
  </si>
  <si>
    <t>16--17</t>
  </si>
  <si>
    <t>17--18</t>
  </si>
  <si>
    <t>18--19</t>
  </si>
  <si>
    <t>Nr</t>
  </si>
  <si>
    <t>kąt</t>
  </si>
  <si>
    <t>Dane do wyliczenia okresu obiegu gwiazdy S2 wokół czarnej dziury</t>
  </si>
  <si>
    <t>Pole</t>
  </si>
  <si>
    <t>PI*a*b=</t>
  </si>
  <si>
    <t>Nr w Obliczenia</t>
  </si>
  <si>
    <r>
      <t xml:space="preserve">Czas </t>
    </r>
    <r>
      <rPr>
        <b/>
        <sz val="10"/>
        <rFont val="Arial"/>
        <family val="0"/>
      </rPr>
      <t>Δ</t>
    </r>
    <r>
      <rPr>
        <b/>
        <sz val="10"/>
        <rFont val="Arial"/>
        <family val="2"/>
      </rPr>
      <t>T</t>
    </r>
  </si>
  <si>
    <t>Pole całkowite elipsy:</t>
  </si>
  <si>
    <t>Ustaw te parametry tak, aby suma odległości pomiędzy danymi punktami a najbliższymi punktami dopasownej elipsy były jak najmniejsze.</t>
  </si>
  <si>
    <r>
      <t>Δ</t>
    </r>
    <r>
      <rPr>
        <b/>
        <sz val="10"/>
        <rFont val="Arial"/>
        <family val="2"/>
      </rPr>
      <t>P</t>
    </r>
  </si>
  <si>
    <t>Stała G</t>
  </si>
  <si>
    <t>π</t>
  </si>
  <si>
    <t>Pola*</t>
  </si>
  <si>
    <t>* - Pole trójkąta o wierzchołkach w dwóch kolejnych punktach i w ognisku</t>
  </si>
  <si>
    <t>Użyj poniższych przycisków do ustawienia parametrów orbity gwiazdy S2 obiegającej czarną dziurę w Sgr A*.</t>
  </si>
  <si>
    <t>Do dyspozycji mamy współrzędne środka elipsy (x i y), która jest orbitą, nachylenie (α) oraz półosie elipsy: wielką (a) i małą (b)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</si>
</sst>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0000000000000"/>
    <numFmt numFmtId="170" formatCode="0.00000000"/>
    <numFmt numFmtId="171" formatCode="0.0000000000"/>
    <numFmt numFmtId="172" formatCode="0.000000000"/>
    <numFmt numFmtId="173" formatCode="0.000000000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168" fontId="0" fillId="2" borderId="0" xfId="0" applyNumberForma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0" fontId="0" fillId="20" borderId="0" xfId="0" applyFill="1" applyAlignment="1">
      <alignment/>
    </xf>
    <xf numFmtId="168" fontId="0" fillId="20" borderId="0" xfId="0" applyNumberFormat="1" applyFill="1" applyAlignment="1">
      <alignment/>
    </xf>
    <xf numFmtId="0" fontId="26" fillId="0" borderId="0" xfId="0" applyFont="1" applyAlignment="1">
      <alignment/>
    </xf>
    <xf numFmtId="0" fontId="1" fillId="15" borderId="0" xfId="0" applyFont="1" applyFill="1" applyAlignment="1">
      <alignment horizontal="center"/>
    </xf>
    <xf numFmtId="169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0" fillId="20" borderId="0" xfId="0" applyNumberFormat="1" applyFill="1" applyAlignment="1">
      <alignment/>
    </xf>
    <xf numFmtId="170" fontId="0" fillId="20" borderId="0" xfId="0" applyNumberFormat="1" applyFill="1" applyAlignment="1">
      <alignment/>
    </xf>
    <xf numFmtId="0" fontId="1" fillId="0" borderId="0" xfId="0" applyFont="1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/>
    </xf>
    <xf numFmtId="168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Dopasowanie elipsy do współrzędnych gwiazdy obiegającej supermasywną czarną dziurę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475"/>
          <c:w val="0.7867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Dane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Dane!$F$6:$F$24</c:f>
                <c:numCache>
                  <c:ptCount val="19"/>
                  <c:pt idx="0">
                    <c:v>0.004</c:v>
                  </c:pt>
                  <c:pt idx="1">
                    <c:v>0.004</c:v>
                  </c:pt>
                  <c:pt idx="2">
                    <c:v>0.003</c:v>
                  </c:pt>
                  <c:pt idx="3">
                    <c:v>0.01</c:v>
                  </c:pt>
                  <c:pt idx="4">
                    <c:v>0.003</c:v>
                  </c:pt>
                  <c:pt idx="5">
                    <c:v>0.006</c:v>
                  </c:pt>
                  <c:pt idx="6">
                    <c:v>0.002</c:v>
                  </c:pt>
                  <c:pt idx="7">
                    <c:v>0.006</c:v>
                  </c:pt>
                  <c:pt idx="8">
                    <c:v>0.003</c:v>
                  </c:pt>
                  <c:pt idx="9">
                    <c:v>0.004</c:v>
                  </c:pt>
                  <c:pt idx="10">
                    <c:v>0.003</c:v>
                  </c:pt>
                  <c:pt idx="11">
                    <c:v>0.007</c:v>
                  </c:pt>
                  <c:pt idx="12">
                    <c:v>0.004</c:v>
                  </c:pt>
                  <c:pt idx="13">
                    <c:v>0.005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0.002</c:v>
                  </c:pt>
                  <c:pt idx="17">
                    <c:v>0.002</c:v>
                  </c:pt>
                  <c:pt idx="18">
                    <c:v>0.002</c:v>
                  </c:pt>
                </c:numCache>
              </c:numRef>
            </c:plus>
            <c:minus>
              <c:numRef>
                <c:f>Dane!$F$6:$F$24</c:f>
                <c:numCache>
                  <c:ptCount val="19"/>
                  <c:pt idx="0">
                    <c:v>0.004</c:v>
                  </c:pt>
                  <c:pt idx="1">
                    <c:v>0.004</c:v>
                  </c:pt>
                  <c:pt idx="2">
                    <c:v>0.003</c:v>
                  </c:pt>
                  <c:pt idx="3">
                    <c:v>0.01</c:v>
                  </c:pt>
                  <c:pt idx="4">
                    <c:v>0.003</c:v>
                  </c:pt>
                  <c:pt idx="5">
                    <c:v>0.006</c:v>
                  </c:pt>
                  <c:pt idx="6">
                    <c:v>0.002</c:v>
                  </c:pt>
                  <c:pt idx="7">
                    <c:v>0.006</c:v>
                  </c:pt>
                  <c:pt idx="8">
                    <c:v>0.003</c:v>
                  </c:pt>
                  <c:pt idx="9">
                    <c:v>0.004</c:v>
                  </c:pt>
                  <c:pt idx="10">
                    <c:v>0.003</c:v>
                  </c:pt>
                  <c:pt idx="11">
                    <c:v>0.007</c:v>
                  </c:pt>
                  <c:pt idx="12">
                    <c:v>0.004</c:v>
                  </c:pt>
                  <c:pt idx="13">
                    <c:v>0.005</c:v>
                  </c:pt>
                  <c:pt idx="14">
                    <c:v>0.003</c:v>
                  </c:pt>
                  <c:pt idx="15">
                    <c:v>0.003</c:v>
                  </c:pt>
                  <c:pt idx="16">
                    <c:v>0.002</c:v>
                  </c:pt>
                  <c:pt idx="17">
                    <c:v>0.002</c:v>
                  </c:pt>
                  <c:pt idx="18">
                    <c:v>0.002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9"/>
                <c:pt idx="0">
                  <c:v>0.003</c:v>
                </c:pt>
                <c:pt idx="1">
                  <c:v>0.003</c:v>
                </c:pt>
                <c:pt idx="2">
                  <c:v>0.002</c:v>
                </c:pt>
                <c:pt idx="3">
                  <c:v>0.007</c:v>
                </c:pt>
                <c:pt idx="4">
                  <c:v>0.002</c:v>
                </c:pt>
                <c:pt idx="5">
                  <c:v>0.004</c:v>
                </c:pt>
                <c:pt idx="6">
                  <c:v>0.001</c:v>
                </c:pt>
                <c:pt idx="7">
                  <c:v>0.004</c:v>
                </c:pt>
                <c:pt idx="8">
                  <c:v>0.002</c:v>
                </c:pt>
                <c:pt idx="9">
                  <c:v>0.003</c:v>
                </c:pt>
                <c:pt idx="10">
                  <c:v>0.002</c:v>
                </c:pt>
                <c:pt idx="11">
                  <c:v>0.005</c:v>
                </c:pt>
                <c:pt idx="12">
                  <c:v>0.003</c:v>
                </c:pt>
                <c:pt idx="13">
                  <c:v>0.003</c:v>
                </c:pt>
                <c:pt idx="14">
                  <c:v>0.002</c:v>
                </c:pt>
                <c:pt idx="15">
                  <c:v>0.002</c:v>
                </c:pt>
                <c:pt idx="16">
                  <c:v>0.001</c:v>
                </c:pt>
                <c:pt idx="17">
                  <c:v>0.002</c:v>
                </c:pt>
                <c:pt idx="18">
                  <c:v>0.002</c:v>
                </c:pt>
              </c:numLit>
            </c:plus>
            <c:minus>
              <c:numLit>
                <c:ptCount val="19"/>
                <c:pt idx="0">
                  <c:v>0.003</c:v>
                </c:pt>
                <c:pt idx="1">
                  <c:v>0.003</c:v>
                </c:pt>
                <c:pt idx="2">
                  <c:v>0.002</c:v>
                </c:pt>
                <c:pt idx="3">
                  <c:v>0.007</c:v>
                </c:pt>
                <c:pt idx="4">
                  <c:v>0.002</c:v>
                </c:pt>
                <c:pt idx="5">
                  <c:v>0.004</c:v>
                </c:pt>
                <c:pt idx="6">
                  <c:v>0.001</c:v>
                </c:pt>
                <c:pt idx="7">
                  <c:v>0.004</c:v>
                </c:pt>
                <c:pt idx="8">
                  <c:v>0.002</c:v>
                </c:pt>
                <c:pt idx="9">
                  <c:v>0.003</c:v>
                </c:pt>
                <c:pt idx="10">
                  <c:v>0.002</c:v>
                </c:pt>
                <c:pt idx="11">
                  <c:v>0.005</c:v>
                </c:pt>
                <c:pt idx="12">
                  <c:v>0.003</c:v>
                </c:pt>
                <c:pt idx="13">
                  <c:v>0.003</c:v>
                </c:pt>
                <c:pt idx="14">
                  <c:v>0.002</c:v>
                </c:pt>
                <c:pt idx="15">
                  <c:v>0.002</c:v>
                </c:pt>
                <c:pt idx="16">
                  <c:v>0.001</c:v>
                </c:pt>
                <c:pt idx="17">
                  <c:v>0.002</c:v>
                </c:pt>
                <c:pt idx="18">
                  <c:v>0.002</c:v>
                </c:pt>
              </c:numLit>
            </c:minus>
            <c:noEndCap val="0"/>
          </c:errBars>
          <c:xVal>
            <c:numRef>
              <c:f>Dane!$C$6:$C$24</c:f>
              <c:numCache>
                <c:ptCount val="19"/>
                <c:pt idx="0">
                  <c:v>0.104</c:v>
                </c:pt>
                <c:pt idx="1">
                  <c:v>0.097</c:v>
                </c:pt>
                <c:pt idx="2">
                  <c:v>0.087</c:v>
                </c:pt>
                <c:pt idx="3">
                  <c:v>0.075</c:v>
                </c:pt>
                <c:pt idx="4">
                  <c:v>0.077</c:v>
                </c:pt>
                <c:pt idx="5">
                  <c:v>0.052</c:v>
                </c:pt>
                <c:pt idx="6">
                  <c:v>0.036</c:v>
                </c:pt>
                <c:pt idx="7">
                  <c:v>0.022</c:v>
                </c:pt>
                <c:pt idx="8">
                  <c:v>0</c:v>
                </c:pt>
                <c:pt idx="9">
                  <c:v>-0.013</c:v>
                </c:pt>
                <c:pt idx="10">
                  <c:v>-0.026</c:v>
                </c:pt>
                <c:pt idx="11">
                  <c:v>-0.013</c:v>
                </c:pt>
                <c:pt idx="12">
                  <c:v>-0.007</c:v>
                </c:pt>
                <c:pt idx="13">
                  <c:v>0.009</c:v>
                </c:pt>
                <c:pt idx="14">
                  <c:v>0.032</c:v>
                </c:pt>
                <c:pt idx="15">
                  <c:v>0.037</c:v>
                </c:pt>
                <c:pt idx="16">
                  <c:v>0.072</c:v>
                </c:pt>
                <c:pt idx="17">
                  <c:v>0.077</c:v>
                </c:pt>
                <c:pt idx="18">
                  <c:v>0.081</c:v>
                </c:pt>
              </c:numCache>
            </c:numRef>
          </c:xVal>
          <c:yVal>
            <c:numRef>
              <c:f>Dane!$D$6:$D$24</c:f>
              <c:numCache>
                <c:ptCount val="19"/>
                <c:pt idx="0">
                  <c:v>-0.166</c:v>
                </c:pt>
                <c:pt idx="1">
                  <c:v>-0.189</c:v>
                </c:pt>
                <c:pt idx="2">
                  <c:v>-0.192</c:v>
                </c:pt>
                <c:pt idx="3">
                  <c:v>-0.197</c:v>
                </c:pt>
                <c:pt idx="4">
                  <c:v>-0.193</c:v>
                </c:pt>
                <c:pt idx="5">
                  <c:v>-0.183</c:v>
                </c:pt>
                <c:pt idx="6">
                  <c:v>-0.167</c:v>
                </c:pt>
                <c:pt idx="7">
                  <c:v>-0.156</c:v>
                </c:pt>
                <c:pt idx="8">
                  <c:v>-0.103</c:v>
                </c:pt>
                <c:pt idx="9">
                  <c:v>-0.113</c:v>
                </c:pt>
                <c:pt idx="10">
                  <c:v>-0.068</c:v>
                </c:pt>
                <c:pt idx="11">
                  <c:v>0.003</c:v>
                </c:pt>
                <c:pt idx="12">
                  <c:v>0.016</c:v>
                </c:pt>
                <c:pt idx="13">
                  <c:v>0.023</c:v>
                </c:pt>
                <c:pt idx="14">
                  <c:v>0.016</c:v>
                </c:pt>
                <c:pt idx="15">
                  <c:v>0.009</c:v>
                </c:pt>
                <c:pt idx="16">
                  <c:v>-0.024</c:v>
                </c:pt>
                <c:pt idx="17">
                  <c:v>-0.03</c:v>
                </c:pt>
                <c:pt idx="18">
                  <c:v>-0.036</c:v>
                </c:pt>
              </c:numCache>
            </c:numRef>
          </c:yVal>
          <c:smooth val="0"/>
        </c:ser>
        <c:ser>
          <c:idx val="1"/>
          <c:order val="1"/>
          <c:tx>
            <c:v>Dopasowanie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Obliczenia!$E$11:$E$111</c:f>
              <c:numCache>
                <c:ptCount val="101"/>
                <c:pt idx="0">
                  <c:v>0.1</c:v>
                </c:pt>
                <c:pt idx="1">
                  <c:v>0.09980267284282716</c:v>
                </c:pt>
                <c:pt idx="2">
                  <c:v>0.0992114701314478</c:v>
                </c:pt>
                <c:pt idx="3">
                  <c:v>0.09822872507286888</c:v>
                </c:pt>
                <c:pt idx="4">
                  <c:v>0.09685831611286311</c:v>
                </c:pt>
                <c:pt idx="5">
                  <c:v>0.09510565162951536</c:v>
                </c:pt>
                <c:pt idx="6">
                  <c:v>0.09297764858882515</c:v>
                </c:pt>
                <c:pt idx="7">
                  <c:v>0.09048270524660196</c:v>
                </c:pt>
                <c:pt idx="8">
                  <c:v>0.08763066800438636</c:v>
                </c:pt>
                <c:pt idx="9">
                  <c:v>0.08443279255020153</c:v>
                </c:pt>
                <c:pt idx="10">
                  <c:v>0.08090169943749476</c:v>
                </c:pt>
                <c:pt idx="11">
                  <c:v>0.07705132427757894</c:v>
                </c:pt>
                <c:pt idx="12">
                  <c:v>0.07289686274214117</c:v>
                </c:pt>
                <c:pt idx="13">
                  <c:v>0.06845471059286888</c:v>
                </c:pt>
                <c:pt idx="14">
                  <c:v>0.06374239897486898</c:v>
                </c:pt>
                <c:pt idx="15">
                  <c:v>0.05877852522924734</c:v>
                </c:pt>
                <c:pt idx="16">
                  <c:v>0.05358267949789968</c:v>
                </c:pt>
                <c:pt idx="17">
                  <c:v>0.04817536741017153</c:v>
                </c:pt>
                <c:pt idx="18">
                  <c:v>0.042577929156507266</c:v>
                </c:pt>
                <c:pt idx="19">
                  <c:v>0.03681245526846779</c:v>
                </c:pt>
                <c:pt idx="20">
                  <c:v>0.03090169943749473</c:v>
                </c:pt>
                <c:pt idx="21">
                  <c:v>0.024868988716485456</c:v>
                </c:pt>
                <c:pt idx="22">
                  <c:v>0.01873813145857243</c:v>
                </c:pt>
                <c:pt idx="23">
                  <c:v>0.012533323356430382</c:v>
                </c:pt>
                <c:pt idx="24">
                  <c:v>0.006279051952931287</c:v>
                </c:pt>
                <c:pt idx="25">
                  <c:v>-6.048763920296629E-17</c:v>
                </c:pt>
                <c:pt idx="26">
                  <c:v>-0.006279051952931407</c:v>
                </c:pt>
                <c:pt idx="27">
                  <c:v>-0.012533323356430502</c:v>
                </c:pt>
                <c:pt idx="28">
                  <c:v>-0.01873813145857255</c:v>
                </c:pt>
                <c:pt idx="29">
                  <c:v>-0.024868988716485574</c:v>
                </c:pt>
                <c:pt idx="30">
                  <c:v>-0.03090169943749484</c:v>
                </c:pt>
                <c:pt idx="31">
                  <c:v>-0.0368124552684679</c:v>
                </c:pt>
                <c:pt idx="32">
                  <c:v>-0.042577929156507356</c:v>
                </c:pt>
                <c:pt idx="33">
                  <c:v>-0.04817536741017162</c:v>
                </c:pt>
                <c:pt idx="34">
                  <c:v>-0.05358267949789976</c:v>
                </c:pt>
                <c:pt idx="35">
                  <c:v>-0.05877852522924742</c:v>
                </c:pt>
                <c:pt idx="36">
                  <c:v>-0.06374239897486908</c:v>
                </c:pt>
                <c:pt idx="37">
                  <c:v>-0.06845471059286898</c:v>
                </c:pt>
                <c:pt idx="38">
                  <c:v>-0.07289686274214126</c:v>
                </c:pt>
                <c:pt idx="39">
                  <c:v>-0.07705132427757903</c:v>
                </c:pt>
                <c:pt idx="40">
                  <c:v>-0.08090169943749485</c:v>
                </c:pt>
                <c:pt idx="41">
                  <c:v>-0.08443279255020161</c:v>
                </c:pt>
                <c:pt idx="42">
                  <c:v>-0.08763066800438646</c:v>
                </c:pt>
                <c:pt idx="43">
                  <c:v>-0.09048270524660204</c:v>
                </c:pt>
                <c:pt idx="44">
                  <c:v>-0.09297764858882522</c:v>
                </c:pt>
                <c:pt idx="45">
                  <c:v>-0.09510565162951543</c:v>
                </c:pt>
                <c:pt idx="46">
                  <c:v>-0.09685831611286316</c:v>
                </c:pt>
                <c:pt idx="47">
                  <c:v>-0.09822872507286891</c:v>
                </c:pt>
                <c:pt idx="48">
                  <c:v>-0.09921147013144782</c:v>
                </c:pt>
                <c:pt idx="49">
                  <c:v>-0.09980267284282718</c:v>
                </c:pt>
                <c:pt idx="50">
                  <c:v>-0.1</c:v>
                </c:pt>
                <c:pt idx="51">
                  <c:v>-0.09980267284282715</c:v>
                </c:pt>
                <c:pt idx="52">
                  <c:v>-0.09921147013144777</c:v>
                </c:pt>
                <c:pt idx="53">
                  <c:v>-0.09822872507286882</c:v>
                </c:pt>
                <c:pt idx="54">
                  <c:v>-0.09685831611286305</c:v>
                </c:pt>
                <c:pt idx="55">
                  <c:v>-0.09510565162951527</c:v>
                </c:pt>
                <c:pt idx="56">
                  <c:v>-0.09297764858882503</c:v>
                </c:pt>
                <c:pt idx="57">
                  <c:v>-0.09048270524660182</c:v>
                </c:pt>
                <c:pt idx="58">
                  <c:v>-0.08763066800438621</c:v>
                </c:pt>
                <c:pt idx="59">
                  <c:v>-0.08443279255020134</c:v>
                </c:pt>
                <c:pt idx="60">
                  <c:v>-0.08090169943749455</c:v>
                </c:pt>
                <c:pt idx="61">
                  <c:v>-0.07705132427757871</c:v>
                </c:pt>
                <c:pt idx="62">
                  <c:v>-0.07289686274214091</c:v>
                </c:pt>
                <c:pt idx="63">
                  <c:v>-0.0684547105928686</c:v>
                </c:pt>
                <c:pt idx="64">
                  <c:v>-0.06374239897486869</c:v>
                </c:pt>
                <c:pt idx="65">
                  <c:v>-0.058778525229247036</c:v>
                </c:pt>
                <c:pt idx="66">
                  <c:v>-0.05358267949789941</c:v>
                </c:pt>
                <c:pt idx="67">
                  <c:v>-0.048175367410171296</c:v>
                </c:pt>
                <c:pt idx="68">
                  <c:v>-0.04257792915650706</c:v>
                </c:pt>
                <c:pt idx="69">
                  <c:v>-0.03681245526846762</c:v>
                </c:pt>
                <c:pt idx="70">
                  <c:v>-0.03090169943749459</c:v>
                </c:pt>
                <c:pt idx="71">
                  <c:v>-0.02486898871648536</c:v>
                </c:pt>
                <c:pt idx="72">
                  <c:v>-0.01873813145857238</c:v>
                </c:pt>
                <c:pt idx="73">
                  <c:v>-0.012533323356430374</c:v>
                </c:pt>
                <c:pt idx="74">
                  <c:v>-0.006279051952931321</c:v>
                </c:pt>
                <c:pt idx="75">
                  <c:v>-1.83772268236293E-17</c:v>
                </c:pt>
                <c:pt idx="76">
                  <c:v>0.006279051952931283</c:v>
                </c:pt>
                <c:pt idx="77">
                  <c:v>0.012533323356430336</c:v>
                </c:pt>
                <c:pt idx="78">
                  <c:v>0.01873813145857234</c:v>
                </c:pt>
                <c:pt idx="79">
                  <c:v>0.024868988716485324</c:v>
                </c:pt>
                <c:pt idx="80">
                  <c:v>0.03090169943749456</c:v>
                </c:pt>
                <c:pt idx="81">
                  <c:v>0.03681245526846758</c:v>
                </c:pt>
                <c:pt idx="82">
                  <c:v>0.04257792915650702</c:v>
                </c:pt>
                <c:pt idx="83">
                  <c:v>0.04817536741017126</c:v>
                </c:pt>
                <c:pt idx="84">
                  <c:v>0.05358267949789938</c:v>
                </c:pt>
                <c:pt idx="85">
                  <c:v>0.058778525229247015</c:v>
                </c:pt>
                <c:pt idx="86">
                  <c:v>0.06374239897486865</c:v>
                </c:pt>
                <c:pt idx="87">
                  <c:v>0.06845471059286855</c:v>
                </c:pt>
                <c:pt idx="88">
                  <c:v>0.07289686274214083</c:v>
                </c:pt>
                <c:pt idx="89">
                  <c:v>0.0770513242775786</c:v>
                </c:pt>
                <c:pt idx="90">
                  <c:v>0.08090169943749442</c:v>
                </c:pt>
                <c:pt idx="91">
                  <c:v>0.0844327925502012</c:v>
                </c:pt>
                <c:pt idx="92">
                  <c:v>0.08763066800438607</c:v>
                </c:pt>
                <c:pt idx="93">
                  <c:v>0.09048270524660168</c:v>
                </c:pt>
                <c:pt idx="94">
                  <c:v>0.09297764858882489</c:v>
                </c:pt>
                <c:pt idx="95">
                  <c:v>0.09510565162951513</c:v>
                </c:pt>
                <c:pt idx="96">
                  <c:v>0.09685831611286293</c:v>
                </c:pt>
                <c:pt idx="97">
                  <c:v>0.09822872507286873</c:v>
                </c:pt>
                <c:pt idx="98">
                  <c:v>0.09921147013144768</c:v>
                </c:pt>
                <c:pt idx="99">
                  <c:v>0.09980267284282711</c:v>
                </c:pt>
                <c:pt idx="100">
                  <c:v>0.1</c:v>
                </c:pt>
              </c:numCache>
            </c:numRef>
          </c:xVal>
          <c:yVal>
            <c:numRef>
              <c:f>Obliczenia!$F$11:$F$111</c:f>
              <c:numCache>
                <c:ptCount val="101"/>
                <c:pt idx="0">
                  <c:v>0</c:v>
                </c:pt>
                <c:pt idx="1">
                  <c:v>0.006279051952931338</c:v>
                </c:pt>
                <c:pt idx="2">
                  <c:v>0.012533323356430426</c:v>
                </c:pt>
                <c:pt idx="3">
                  <c:v>0.018738131458572463</c:v>
                </c:pt>
                <c:pt idx="4">
                  <c:v>0.02486898871648548</c:v>
                </c:pt>
                <c:pt idx="5">
                  <c:v>0.03090169943749474</c:v>
                </c:pt>
                <c:pt idx="6">
                  <c:v>0.03681245526846779</c:v>
                </c:pt>
                <c:pt idx="7">
                  <c:v>0.042577929156507266</c:v>
                </c:pt>
                <c:pt idx="8">
                  <c:v>0.048175367410171525</c:v>
                </c:pt>
                <c:pt idx="9">
                  <c:v>0.05358267949789966</c:v>
                </c:pt>
                <c:pt idx="10">
                  <c:v>0.05877852522924731</c:v>
                </c:pt>
                <c:pt idx="11">
                  <c:v>0.06374239897486897</c:v>
                </c:pt>
                <c:pt idx="12">
                  <c:v>0.06845471059286885</c:v>
                </c:pt>
                <c:pt idx="13">
                  <c:v>0.07289686274214113</c:v>
                </c:pt>
                <c:pt idx="14">
                  <c:v>0.07705132427757891</c:v>
                </c:pt>
                <c:pt idx="15">
                  <c:v>0.08090169943749473</c:v>
                </c:pt>
                <c:pt idx="16">
                  <c:v>0.0844327925502015</c:v>
                </c:pt>
                <c:pt idx="17">
                  <c:v>0.08763066800438636</c:v>
                </c:pt>
                <c:pt idx="18">
                  <c:v>0.09048270524660196</c:v>
                </c:pt>
                <c:pt idx="19">
                  <c:v>0.09297764858882515</c:v>
                </c:pt>
                <c:pt idx="20">
                  <c:v>0.09510565162951537</c:v>
                </c:pt>
                <c:pt idx="21">
                  <c:v>0.09685831611286312</c:v>
                </c:pt>
                <c:pt idx="22">
                  <c:v>0.09822872507286888</c:v>
                </c:pt>
                <c:pt idx="23">
                  <c:v>0.0992114701314478</c:v>
                </c:pt>
                <c:pt idx="24">
                  <c:v>0.09980267284282716</c:v>
                </c:pt>
                <c:pt idx="25">
                  <c:v>0.1</c:v>
                </c:pt>
                <c:pt idx="26">
                  <c:v>0.09980267284282716</c:v>
                </c:pt>
                <c:pt idx="27">
                  <c:v>0.09921147013144778</c:v>
                </c:pt>
                <c:pt idx="28">
                  <c:v>0.09822872507286885</c:v>
                </c:pt>
                <c:pt idx="29">
                  <c:v>0.0968583161128631</c:v>
                </c:pt>
                <c:pt idx="30">
                  <c:v>0.09510565162951533</c:v>
                </c:pt>
                <c:pt idx="31">
                  <c:v>0.09297764858882511</c:v>
                </c:pt>
                <c:pt idx="32">
                  <c:v>0.09048270524660192</c:v>
                </c:pt>
                <c:pt idx="33">
                  <c:v>0.0876306680043863</c:v>
                </c:pt>
                <c:pt idx="34">
                  <c:v>0.08443279255020145</c:v>
                </c:pt>
                <c:pt idx="35">
                  <c:v>0.08090169943749467</c:v>
                </c:pt>
                <c:pt idx="36">
                  <c:v>0.07705132427757884</c:v>
                </c:pt>
                <c:pt idx="37">
                  <c:v>0.07289686274214106</c:v>
                </c:pt>
                <c:pt idx="38">
                  <c:v>0.06845471059286877</c:v>
                </c:pt>
                <c:pt idx="39">
                  <c:v>0.06374239897486886</c:v>
                </c:pt>
                <c:pt idx="40">
                  <c:v>0.05877852522924718</c:v>
                </c:pt>
                <c:pt idx="41">
                  <c:v>0.053582679497899514</c:v>
                </c:pt>
                <c:pt idx="42">
                  <c:v>0.048175367410171366</c:v>
                </c:pt>
                <c:pt idx="43">
                  <c:v>0.04257792915650709</c:v>
                </c:pt>
                <c:pt idx="44">
                  <c:v>0.03681245526846761</c:v>
                </c:pt>
                <c:pt idx="45">
                  <c:v>0.030901699437494542</c:v>
                </c:pt>
                <c:pt idx="46">
                  <c:v>0.02486898871648527</c:v>
                </c:pt>
                <c:pt idx="47">
                  <c:v>0.01873813145857224</c:v>
                </c:pt>
                <c:pt idx="48">
                  <c:v>0.01253332335643019</c:v>
                </c:pt>
                <c:pt idx="49">
                  <c:v>0.006279051952931093</c:v>
                </c:pt>
                <c:pt idx="50">
                  <c:v>-2.5420204136095136E-16</c:v>
                </c:pt>
                <c:pt idx="51">
                  <c:v>-0.0062790519529316</c:v>
                </c:pt>
                <c:pt idx="52">
                  <c:v>-0.012533323356430696</c:v>
                </c:pt>
                <c:pt idx="53">
                  <c:v>-0.01873813145857274</c:v>
                </c:pt>
                <c:pt idx="54">
                  <c:v>-0.02486898871648576</c:v>
                </c:pt>
                <c:pt idx="55">
                  <c:v>-0.030901699437495024</c:v>
                </c:pt>
                <c:pt idx="56">
                  <c:v>-0.03681245526846808</c:v>
                </c:pt>
                <c:pt idx="57">
                  <c:v>-0.04257792915650755</c:v>
                </c:pt>
                <c:pt idx="58">
                  <c:v>-0.04817536741017181</c:v>
                </c:pt>
                <c:pt idx="59">
                  <c:v>-0.053582679497899945</c:v>
                </c:pt>
                <c:pt idx="60">
                  <c:v>-0.05877852522924759</c:v>
                </c:pt>
                <c:pt idx="61">
                  <c:v>-0.06374239897486925</c:v>
                </c:pt>
                <c:pt idx="62">
                  <c:v>-0.06845471059286913</c:v>
                </c:pt>
                <c:pt idx="63">
                  <c:v>-0.0728968627421414</c:v>
                </c:pt>
                <c:pt idx="64">
                  <c:v>-0.07705132427757916</c:v>
                </c:pt>
                <c:pt idx="65">
                  <c:v>-0.08090169943749495</c:v>
                </c:pt>
                <c:pt idx="66">
                  <c:v>-0.08443279255020168</c:v>
                </c:pt>
                <c:pt idx="67">
                  <c:v>-0.0876306680043865</c:v>
                </c:pt>
                <c:pt idx="68">
                  <c:v>-0.09048270524660205</c:v>
                </c:pt>
                <c:pt idx="69">
                  <c:v>-0.09297764858882522</c:v>
                </c:pt>
                <c:pt idx="70">
                  <c:v>-0.09510565162951541</c:v>
                </c:pt>
                <c:pt idx="71">
                  <c:v>-0.09685831611286315</c:v>
                </c:pt>
                <c:pt idx="72">
                  <c:v>-0.0982287250728689</c:v>
                </c:pt>
                <c:pt idx="73">
                  <c:v>-0.0992114701314478</c:v>
                </c:pt>
                <c:pt idx="74">
                  <c:v>-0.09980267284282716</c:v>
                </c:pt>
                <c:pt idx="75">
                  <c:v>-0.1</c:v>
                </c:pt>
                <c:pt idx="76">
                  <c:v>-0.09980267284282716</c:v>
                </c:pt>
                <c:pt idx="77">
                  <c:v>-0.09921147013144781</c:v>
                </c:pt>
                <c:pt idx="78">
                  <c:v>-0.0982287250728689</c:v>
                </c:pt>
                <c:pt idx="79">
                  <c:v>-0.09685831611286316</c:v>
                </c:pt>
                <c:pt idx="80">
                  <c:v>-0.09510565162951543</c:v>
                </c:pt>
                <c:pt idx="81">
                  <c:v>-0.09297764858882523</c:v>
                </c:pt>
                <c:pt idx="82">
                  <c:v>-0.09048270524660207</c:v>
                </c:pt>
                <c:pt idx="83">
                  <c:v>-0.08763066800438651</c:v>
                </c:pt>
                <c:pt idx="84">
                  <c:v>-0.0844327925502017</c:v>
                </c:pt>
                <c:pt idx="85">
                  <c:v>-0.08090169943749498</c:v>
                </c:pt>
                <c:pt idx="86">
                  <c:v>-0.07705132427757919</c:v>
                </c:pt>
                <c:pt idx="87">
                  <c:v>-0.07289686274214145</c:v>
                </c:pt>
                <c:pt idx="88">
                  <c:v>-0.06845471059286921</c:v>
                </c:pt>
                <c:pt idx="89">
                  <c:v>-0.06374239897486937</c:v>
                </c:pt>
                <c:pt idx="90">
                  <c:v>-0.05877852522924776</c:v>
                </c:pt>
                <c:pt idx="91">
                  <c:v>-0.05358267949790017</c:v>
                </c:pt>
                <c:pt idx="92">
                  <c:v>-0.04817536741017208</c:v>
                </c:pt>
                <c:pt idx="93">
                  <c:v>-0.04257792915650787</c:v>
                </c:pt>
                <c:pt idx="94">
                  <c:v>-0.03681245526846845</c:v>
                </c:pt>
                <c:pt idx="95">
                  <c:v>-0.03090169943749544</c:v>
                </c:pt>
                <c:pt idx="96">
                  <c:v>-0.024868988716486226</c:v>
                </c:pt>
                <c:pt idx="97">
                  <c:v>-0.018738131458573254</c:v>
                </c:pt>
                <c:pt idx="98">
                  <c:v>-0.012533323356431258</c:v>
                </c:pt>
                <c:pt idx="99">
                  <c:v>-0.006279051952932213</c:v>
                </c:pt>
                <c:pt idx="100">
                  <c:v>-9.126813887982976E-16</c:v>
                </c:pt>
              </c:numCache>
            </c:numRef>
          </c:yVal>
          <c:smooth val="0"/>
        </c:ser>
        <c:ser>
          <c:idx val="2"/>
          <c:order val="2"/>
          <c:tx>
            <c:v>Ognisko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Obliczenia!$I$6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Obliczenia!$J$6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Ognisko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Obliczenia!$K$6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Obliczenia!$L$6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Środek elipsy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Obliczenia!$N$6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Obliczenia!$O$6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9196885"/>
        <c:axId val="38554238"/>
      </c:scatterChart>
      <c:val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[arc sec]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38554238"/>
        <c:crosses val="autoZero"/>
        <c:crossBetween val="midCat"/>
        <c:dispUnits/>
        <c:majorUnit val="0.05"/>
      </c:valAx>
      <c:valAx>
        <c:axId val="3855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[arc sec]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9196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3575"/>
          <c:y val="0.438"/>
          <c:w val="0.156"/>
          <c:h val="0.20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8</xdr:row>
      <xdr:rowOff>104775</xdr:rowOff>
    </xdr:from>
    <xdr:to>
      <xdr:col>18</xdr:col>
      <xdr:colOff>685800</xdr:colOff>
      <xdr:row>39</xdr:row>
      <xdr:rowOff>57150</xdr:rowOff>
    </xdr:to>
    <xdr:graphicFrame>
      <xdr:nvGraphicFramePr>
        <xdr:cNvPr id="1" name="Wykres 2"/>
        <xdr:cNvGraphicFramePr/>
      </xdr:nvGraphicFramePr>
      <xdr:xfrm>
        <a:off x="5391150" y="1419225"/>
        <a:ext cx="5943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66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1.7109375" style="0" customWidth="1"/>
    <col min="3" max="3" width="8.8515625" style="0" customWidth="1"/>
    <col min="4" max="4" width="12.00390625" style="0" customWidth="1"/>
    <col min="5" max="5" width="9.28125" style="0" customWidth="1"/>
    <col min="6" max="6" width="8.7109375" style="0" customWidth="1"/>
    <col min="8" max="8" width="7.8515625" style="0" customWidth="1"/>
    <col min="10" max="10" width="7.57421875" style="0" customWidth="1"/>
    <col min="12" max="12" width="8.00390625" style="0" customWidth="1"/>
    <col min="13" max="13" width="6.7109375" style="0" customWidth="1"/>
    <col min="14" max="14" width="6.57421875" style="0" customWidth="1"/>
    <col min="19" max="19" width="13.57421875" style="0" customWidth="1"/>
  </cols>
  <sheetData>
    <row r="1" ht="12.75">
      <c r="B1" t="s">
        <v>67</v>
      </c>
    </row>
    <row r="2" ht="12.75">
      <c r="B2" t="s">
        <v>68</v>
      </c>
    </row>
    <row r="3" ht="12.75">
      <c r="B3" t="s">
        <v>61</v>
      </c>
    </row>
    <row r="4" spans="2:4" ht="12.75">
      <c r="B4" s="21"/>
      <c r="C4" s="13"/>
      <c r="D4" s="13"/>
    </row>
    <row r="5" spans="1:21" ht="12.75">
      <c r="A5" s="13"/>
      <c r="S5" s="66"/>
      <c r="T5" s="66"/>
      <c r="U5" s="66"/>
    </row>
    <row r="6" spans="2:11" ht="12.75">
      <c r="B6" s="13" t="s">
        <v>3</v>
      </c>
      <c r="C6" s="13"/>
      <c r="D6" s="13"/>
      <c r="E6" s="13"/>
      <c r="G6" s="13" t="s">
        <v>4</v>
      </c>
      <c r="H6" s="13"/>
      <c r="I6" s="13"/>
      <c r="K6" s="2" t="s">
        <v>34</v>
      </c>
    </row>
    <row r="7" ht="13.5" thickBot="1">
      <c r="A7" s="10"/>
    </row>
    <row r="8" spans="1:11" ht="13.5" thickBot="1">
      <c r="A8" s="11"/>
      <c r="B8" s="75" t="s">
        <v>17</v>
      </c>
      <c r="C8" s="81"/>
      <c r="D8" s="75" t="s">
        <v>18</v>
      </c>
      <c r="E8" s="76"/>
      <c r="G8" s="67" t="s">
        <v>16</v>
      </c>
      <c r="H8" s="68"/>
      <c r="I8" s="3"/>
      <c r="K8">
        <f>SQRT(1-(E20^2/C20^2))</f>
        <v>0</v>
      </c>
    </row>
    <row r="9" spans="1:9" ht="15">
      <c r="A9" s="11"/>
      <c r="B9" s="61">
        <v>0</v>
      </c>
      <c r="C9" s="62"/>
      <c r="D9" s="59">
        <v>0</v>
      </c>
      <c r="E9" s="60"/>
      <c r="G9" s="71">
        <v>0</v>
      </c>
      <c r="H9" s="72"/>
      <c r="I9" s="4"/>
    </row>
    <row r="10" spans="1:9" ht="5.25" customHeight="1">
      <c r="A10" s="11"/>
      <c r="B10" s="17"/>
      <c r="C10" s="4"/>
      <c r="D10" s="17"/>
      <c r="E10" s="31"/>
      <c r="G10" s="17"/>
      <c r="H10" s="31"/>
      <c r="I10" s="4"/>
    </row>
    <row r="11" spans="1:9" ht="8.25" customHeight="1">
      <c r="A11" s="11"/>
      <c r="B11" s="17"/>
      <c r="C11" s="4"/>
      <c r="D11" s="17"/>
      <c r="E11" s="31"/>
      <c r="G11" s="17"/>
      <c r="H11" s="31"/>
      <c r="I11" s="4"/>
    </row>
    <row r="12" spans="1:9" ht="12.75">
      <c r="A12" s="11"/>
      <c r="B12" s="17"/>
      <c r="C12" s="4"/>
      <c r="D12" s="17"/>
      <c r="E12" s="31"/>
      <c r="G12" s="17"/>
      <c r="H12" s="31"/>
      <c r="I12" s="4"/>
    </row>
    <row r="13" spans="1:9" ht="13.5" thickBot="1">
      <c r="A13" s="11"/>
      <c r="B13" s="18"/>
      <c r="C13" s="30"/>
      <c r="D13" s="18"/>
      <c r="E13" s="32"/>
      <c r="G13" s="18"/>
      <c r="H13" s="32"/>
      <c r="I13" s="4"/>
    </row>
    <row r="14" ht="12.75">
      <c r="A14" s="11"/>
    </row>
    <row r="15" ht="3" customHeight="1">
      <c r="A15" s="11"/>
    </row>
    <row r="16" ht="1.5" customHeight="1">
      <c r="A16" s="11"/>
    </row>
    <row r="17" spans="1:7" ht="12.75">
      <c r="A17" s="11"/>
      <c r="C17" s="6" t="s">
        <v>33</v>
      </c>
      <c r="D17" s="6"/>
      <c r="E17" s="6"/>
      <c r="F17" s="6"/>
      <c r="G17" s="6"/>
    </row>
    <row r="18" ht="13.5" thickBot="1">
      <c r="A18" s="11"/>
    </row>
    <row r="19" spans="1:6" ht="13.5" thickBot="1">
      <c r="A19" s="11"/>
      <c r="B19" s="16"/>
      <c r="C19" s="57" t="s">
        <v>19</v>
      </c>
      <c r="D19" s="58"/>
      <c r="E19" s="80" t="s">
        <v>20</v>
      </c>
      <c r="F19" s="58"/>
    </row>
    <row r="20" spans="1:6" ht="15">
      <c r="A20" s="11"/>
      <c r="B20" s="20" t="s">
        <v>14</v>
      </c>
      <c r="C20" s="77">
        <v>0.1</v>
      </c>
      <c r="D20" s="74"/>
      <c r="E20" s="73">
        <v>0.1</v>
      </c>
      <c r="F20" s="74"/>
    </row>
    <row r="21" spans="1:6" ht="12.75">
      <c r="A21" s="11"/>
      <c r="B21" s="20" t="s">
        <v>15</v>
      </c>
      <c r="C21" s="78">
        <f>C20*41</f>
        <v>4.1000000000000005</v>
      </c>
      <c r="D21" s="79"/>
      <c r="E21" s="69">
        <f>E20*41</f>
        <v>4.1000000000000005</v>
      </c>
      <c r="F21" s="70"/>
    </row>
    <row r="22" spans="1:6" ht="12.75">
      <c r="A22" s="11"/>
      <c r="B22" s="17"/>
      <c r="C22" s="22"/>
      <c r="D22" s="26"/>
      <c r="E22" s="27"/>
      <c r="F22" s="23"/>
    </row>
    <row r="23" spans="1:6" ht="12.75">
      <c r="A23" s="11"/>
      <c r="B23" s="17"/>
      <c r="C23" s="22"/>
      <c r="D23" s="26"/>
      <c r="E23" s="27"/>
      <c r="F23" s="23"/>
    </row>
    <row r="24" spans="1:6" ht="13.5" thickBot="1">
      <c r="A24" s="11"/>
      <c r="B24" s="18"/>
      <c r="C24" s="24"/>
      <c r="D24" s="25"/>
      <c r="E24" s="28"/>
      <c r="F24" s="29"/>
    </row>
    <row r="25" spans="1:11" ht="12.75">
      <c r="A25" s="11"/>
      <c r="B25" s="12"/>
      <c r="C25" s="12"/>
      <c r="D25" s="12"/>
      <c r="E25" s="12"/>
      <c r="H25" s="13"/>
      <c r="I25" s="13"/>
      <c r="J25" s="13"/>
      <c r="K25" s="13"/>
    </row>
    <row r="26" spans="1:5" ht="12.75">
      <c r="A26" s="11"/>
      <c r="B26" s="12"/>
      <c r="C26" s="12"/>
      <c r="D26" s="12"/>
      <c r="E26" s="12"/>
    </row>
    <row r="27" spans="2:5" ht="12.75">
      <c r="B27" s="55"/>
      <c r="C27" s="55"/>
      <c r="D27" s="55"/>
      <c r="E27" s="55"/>
    </row>
    <row r="28" spans="2:5" ht="15">
      <c r="B28" s="52"/>
      <c r="C28" s="27"/>
      <c r="D28" s="36"/>
      <c r="E28" s="36"/>
    </row>
    <row r="29" spans="2:5" ht="12.75">
      <c r="B29" s="53"/>
      <c r="C29" s="54"/>
      <c r="D29" s="36"/>
      <c r="E29" s="36"/>
    </row>
    <row r="31" ht="3.75" customHeight="1"/>
    <row r="32" ht="2.25" customHeight="1"/>
    <row r="33" spans="2:5" ht="18">
      <c r="B33" s="64" t="s">
        <v>25</v>
      </c>
      <c r="C33" s="64"/>
      <c r="D33" s="64"/>
      <c r="E33" s="5" t="s">
        <v>26</v>
      </c>
    </row>
    <row r="35" spans="2:5" ht="12.75" customHeight="1">
      <c r="B35" s="63">
        <v>1.224323313219833</v>
      </c>
      <c r="C35" s="63"/>
      <c r="D35" s="63"/>
      <c r="E35" s="13"/>
    </row>
    <row r="37" ht="3" customHeight="1"/>
    <row r="38" ht="26.25">
      <c r="C38" s="19"/>
    </row>
    <row r="39" spans="3:5" ht="12.75">
      <c r="C39" s="33"/>
      <c r="E39" s="8"/>
    </row>
    <row r="41" ht="26.25">
      <c r="C41" s="19"/>
    </row>
    <row r="42" spans="3:5" ht="12.75">
      <c r="C42" s="33"/>
      <c r="D42" s="5"/>
      <c r="E42" s="8"/>
    </row>
    <row r="43" spans="3:4" ht="12.75">
      <c r="C43" s="34"/>
      <c r="D43" s="5"/>
    </row>
    <row r="64" ht="12.75">
      <c r="G64" s="5"/>
    </row>
    <row r="66" spans="8:9" ht="12.75">
      <c r="H66" s="65"/>
      <c r="I66" s="65"/>
    </row>
  </sheetData>
  <sheetProtection/>
  <mergeCells count="16">
    <mergeCell ref="B8:C8"/>
    <mergeCell ref="H66:I66"/>
    <mergeCell ref="S5:U5"/>
    <mergeCell ref="G8:H8"/>
    <mergeCell ref="E21:F21"/>
    <mergeCell ref="G9:H9"/>
    <mergeCell ref="E20:F20"/>
    <mergeCell ref="D8:E8"/>
    <mergeCell ref="C20:D20"/>
    <mergeCell ref="C21:D21"/>
    <mergeCell ref="E19:F19"/>
    <mergeCell ref="C19:D19"/>
    <mergeCell ref="D9:E9"/>
    <mergeCell ref="B9:C9"/>
    <mergeCell ref="B35:D35"/>
    <mergeCell ref="B33:D3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4:O111"/>
  <sheetViews>
    <sheetView zoomScalePageLayoutView="0" workbookViewId="0" topLeftCell="A5">
      <selection activeCell="I34" sqref="I34"/>
    </sheetView>
  </sheetViews>
  <sheetFormatPr defaultColWidth="9.140625" defaultRowHeight="12.75"/>
  <cols>
    <col min="2" max="2" width="12.421875" style="0" customWidth="1"/>
    <col min="3" max="3" width="12.00390625" style="0" customWidth="1"/>
    <col min="4" max="4" width="12.28125" style="0" customWidth="1"/>
    <col min="5" max="5" width="13.421875" style="0" customWidth="1"/>
    <col min="6" max="6" width="13.57421875" style="0" customWidth="1"/>
    <col min="7" max="7" width="12.421875" style="0" bestFit="1" customWidth="1"/>
    <col min="9" max="9" width="12.57421875" style="0" bestFit="1" customWidth="1"/>
    <col min="10" max="10" width="17.57421875" style="0" bestFit="1" customWidth="1"/>
    <col min="11" max="11" width="12.00390625" style="0" bestFit="1" customWidth="1"/>
    <col min="12" max="12" width="12.57421875" style="0" bestFit="1" customWidth="1"/>
    <col min="14" max="14" width="6.00390625" style="0" bestFit="1" customWidth="1"/>
    <col min="15" max="15" width="6.57421875" style="0" bestFit="1" customWidth="1"/>
  </cols>
  <sheetData>
    <row r="4" spans="2:15" ht="12.75">
      <c r="B4" s="66" t="s">
        <v>5</v>
      </c>
      <c r="C4" s="66"/>
      <c r="D4" s="66"/>
      <c r="I4" s="66" t="s">
        <v>11</v>
      </c>
      <c r="J4" s="66"/>
      <c r="K4" s="66" t="s">
        <v>12</v>
      </c>
      <c r="L4" s="66"/>
      <c r="N4" s="66" t="s">
        <v>24</v>
      </c>
      <c r="O4" s="66"/>
    </row>
    <row r="5" spans="9:15" ht="12.75">
      <c r="I5" s="1" t="s">
        <v>0</v>
      </c>
      <c r="J5" s="1" t="s">
        <v>1</v>
      </c>
      <c r="K5" s="1" t="s">
        <v>0</v>
      </c>
      <c r="L5" s="1" t="s">
        <v>1</v>
      </c>
      <c r="N5" s="1" t="s">
        <v>0</v>
      </c>
      <c r="O5" s="1" t="s">
        <v>1</v>
      </c>
    </row>
    <row r="6" spans="9:15" ht="12.75">
      <c r="I6">
        <f>N6+I32*COS(Dopasowanie!G9)</f>
        <v>0</v>
      </c>
      <c r="J6">
        <f>O6+I32*SIN(Dopasowanie!G9)</f>
        <v>0</v>
      </c>
      <c r="K6">
        <f>N6+I32*COS(Dopasowanie!G9+PI())</f>
        <v>0</v>
      </c>
      <c r="L6">
        <f>O6+I32*SIN(Dopasowanie!G9+PI())</f>
        <v>0</v>
      </c>
      <c r="N6" s="1">
        <f>Dopasowanie!B9</f>
        <v>0</v>
      </c>
      <c r="O6" s="1">
        <f>Dopasowanie!D9</f>
        <v>0</v>
      </c>
    </row>
    <row r="7" spans="2:3" ht="12.75">
      <c r="B7" t="s">
        <v>6</v>
      </c>
      <c r="C7">
        <f>PI()*2/100</f>
        <v>0.06283185307179587</v>
      </c>
    </row>
    <row r="9" spans="9:11" ht="12.75">
      <c r="I9" s="2" t="s">
        <v>31</v>
      </c>
      <c r="J9">
        <f>365*24*60*60</f>
        <v>31536000</v>
      </c>
      <c r="K9" t="s">
        <v>29</v>
      </c>
    </row>
    <row r="10" spans="2:7" ht="12.75">
      <c r="B10" s="2" t="s">
        <v>13</v>
      </c>
      <c r="C10" s="2" t="s">
        <v>7</v>
      </c>
      <c r="D10" s="2" t="s">
        <v>8</v>
      </c>
      <c r="E10" s="2" t="s">
        <v>9</v>
      </c>
      <c r="F10" s="2" t="s">
        <v>10</v>
      </c>
      <c r="G10" s="2" t="s">
        <v>65</v>
      </c>
    </row>
    <row r="11" spans="2:6" ht="12.75">
      <c r="B11">
        <v>0</v>
      </c>
      <c r="C11">
        <f>Dopasowanie!$C$20*COS(Obliczenia!B11)</f>
        <v>0.1</v>
      </c>
      <c r="D11">
        <f>Dopasowanie!$E$20*SIN(B11)</f>
        <v>0</v>
      </c>
      <c r="E11">
        <f>COS(Dopasowanie!$G$9)*Dopasowanie!$C$20*COS(B11)-SIN(Dopasowanie!$G$9)*Dopasowanie!$E$20*SIN(B11)+Dopasowanie!$B$9</f>
        <v>0.1</v>
      </c>
      <c r="F11">
        <f>SIN(Dopasowanie!$G$9)*Dopasowanie!$C$20*COS(B11)+COS(Dopasowanie!$G$9)*Dopasowanie!$E$20*SIN(B11)+Dopasowanie!$D$9</f>
        <v>0</v>
      </c>
    </row>
    <row r="12" spans="2:11" ht="12.75">
      <c r="B12">
        <f>B11+$C$7</f>
        <v>0.06283185307179587</v>
      </c>
      <c r="C12">
        <f>Dopasowanie!$C$20*COS(Obliczenia!B12)</f>
        <v>0.09980267284282716</v>
      </c>
      <c r="D12">
        <f>Dopasowanie!$E$20*SIN(B12)</f>
        <v>0.006279051952931338</v>
      </c>
      <c r="E12">
        <f>COS(Dopasowanie!$G$9)*Dopasowanie!$C$20*COS(B12)-SIN(Dopasowanie!$G$9)*Dopasowanie!$E$20*SIN(B12)+Dopasowanie!$B$9</f>
        <v>0.09980267284282716</v>
      </c>
      <c r="F12">
        <f>SIN(Dopasowanie!$G$9)*Dopasowanie!$C$20*COS(B12)+COS(Dopasowanie!$G$9)*Dopasowanie!$E$20*SIN(B12)+Dopasowanie!$D$9</f>
        <v>0.006279051952931338</v>
      </c>
      <c r="G12">
        <f aca="true" t="shared" si="0" ref="G12:G17">1/2*ABS(E11*F12+E12*$L$6+$K$6*F11-E11*$L$6-$K$6*F12-E12*F11)</f>
        <v>0.00031395259764656694</v>
      </c>
      <c r="I12" s="2" t="s">
        <v>27</v>
      </c>
      <c r="J12" s="7">
        <v>25902068371200</v>
      </c>
      <c r="K12" t="s">
        <v>28</v>
      </c>
    </row>
    <row r="13" spans="2:7" ht="12.75">
      <c r="B13">
        <f aca="true" t="shared" si="1" ref="B13:B76">B12+$C$7</f>
        <v>0.12566370614359174</v>
      </c>
      <c r="C13">
        <f>Dopasowanie!$C$20*COS(Obliczenia!B13)</f>
        <v>0.0992114701314478</v>
      </c>
      <c r="D13">
        <f>Dopasowanie!$E$20*SIN(B13)</f>
        <v>0.012533323356430426</v>
      </c>
      <c r="E13">
        <f>COS(Dopasowanie!$G$9)*Dopasowanie!$C$20*COS(B13)-SIN(Dopasowanie!$G$9)*Dopasowanie!$E$20*SIN(B13)+Dopasowanie!$B$9</f>
        <v>0.0992114701314478</v>
      </c>
      <c r="F13">
        <f>SIN(Dopasowanie!$G$9)*Dopasowanie!$C$20*COS(B13)+COS(Dopasowanie!$G$9)*Dopasowanie!$E$20*SIN(B13)+Dopasowanie!$D$9</f>
        <v>0.012533323356430426</v>
      </c>
      <c r="G13">
        <f t="shared" si="0"/>
        <v>0.00031395259764656694</v>
      </c>
    </row>
    <row r="14" spans="2:9" ht="12.75">
      <c r="B14">
        <f t="shared" si="1"/>
        <v>0.1884955592153876</v>
      </c>
      <c r="C14">
        <f>Dopasowanie!$C$20*COS(Obliczenia!B14)</f>
        <v>0.09822872507286888</v>
      </c>
      <c r="D14">
        <f>Dopasowanie!$E$20*SIN(B14)</f>
        <v>0.018738131458572463</v>
      </c>
      <c r="E14">
        <f>COS(Dopasowanie!$G$9)*Dopasowanie!$C$20*COS(B14)-SIN(Dopasowanie!$G$9)*Dopasowanie!$E$20*SIN(B14)+Dopasowanie!$B$9</f>
        <v>0.09822872507286888</v>
      </c>
      <c r="F14">
        <f>SIN(Dopasowanie!$G$9)*Dopasowanie!$C$20*COS(B14)+COS(Dopasowanie!$G$9)*Dopasowanie!$E$20*SIN(B14)+Dopasowanie!$D$9</f>
        <v>0.018738131458572463</v>
      </c>
      <c r="G14">
        <f t="shared" si="0"/>
        <v>0.00031395259764656683</v>
      </c>
      <c r="I14" s="2" t="s">
        <v>63</v>
      </c>
    </row>
    <row r="15" spans="2:9" ht="12.75">
      <c r="B15">
        <f t="shared" si="1"/>
        <v>0.25132741228718347</v>
      </c>
      <c r="C15">
        <f>Dopasowanie!$C$20*COS(Obliczenia!B15)</f>
        <v>0.09685831611286311</v>
      </c>
      <c r="D15">
        <f>Dopasowanie!$E$20*SIN(B15)</f>
        <v>0.02486898871648548</v>
      </c>
      <c r="E15">
        <f>COS(Dopasowanie!$G$9)*Dopasowanie!$C$20*COS(B15)-SIN(Dopasowanie!$G$9)*Dopasowanie!$E$20*SIN(B15)+Dopasowanie!$B$9</f>
        <v>0.09685831611286311</v>
      </c>
      <c r="F15">
        <f>SIN(Dopasowanie!$G$9)*Dopasowanie!$C$20*COS(B15)+COS(Dopasowanie!$G$9)*Dopasowanie!$E$20*SIN(B15)+Dopasowanie!$D$9</f>
        <v>0.02486898871648548</v>
      </c>
      <c r="G15">
        <f t="shared" si="0"/>
        <v>0.00031395259764656705</v>
      </c>
      <c r="I15" s="8">
        <v>6.6742E-11</v>
      </c>
    </row>
    <row r="16" spans="2:7" ht="12.75">
      <c r="B16">
        <f t="shared" si="1"/>
        <v>0.3141592653589793</v>
      </c>
      <c r="C16">
        <f>Dopasowanie!$C$20*COS(Obliczenia!B16)</f>
        <v>0.09510565162951536</v>
      </c>
      <c r="D16">
        <f>Dopasowanie!$E$20*SIN(B16)</f>
        <v>0.03090169943749474</v>
      </c>
      <c r="E16">
        <f>COS(Dopasowanie!$G$9)*Dopasowanie!$C$20*COS(B16)-SIN(Dopasowanie!$G$9)*Dopasowanie!$E$20*SIN(B16)+Dopasowanie!$B$9</f>
        <v>0.09510565162951536</v>
      </c>
      <c r="F16">
        <f>SIN(Dopasowanie!$G$9)*Dopasowanie!$C$20*COS(B16)+COS(Dopasowanie!$G$9)*Dopasowanie!$E$20*SIN(B16)+Dopasowanie!$D$9</f>
        <v>0.03090169943749474</v>
      </c>
      <c r="G16">
        <f t="shared" si="0"/>
        <v>0.0003139525976465667</v>
      </c>
    </row>
    <row r="17" spans="2:9" ht="12.75">
      <c r="B17">
        <f t="shared" si="1"/>
        <v>0.37699111843077515</v>
      </c>
      <c r="C17">
        <f>Dopasowanie!$C$20*COS(Obliczenia!B17)</f>
        <v>0.09297764858882515</v>
      </c>
      <c r="D17">
        <f>Dopasowanie!$E$20*SIN(B17)</f>
        <v>0.03681245526846779</v>
      </c>
      <c r="E17">
        <f>COS(Dopasowanie!$G$9)*Dopasowanie!$C$20*COS(B17)-SIN(Dopasowanie!$G$9)*Dopasowanie!$E$20*SIN(B17)+Dopasowanie!$B$9</f>
        <v>0.09297764858882515</v>
      </c>
      <c r="F17">
        <f>SIN(Dopasowanie!$G$9)*Dopasowanie!$C$20*COS(B17)+COS(Dopasowanie!$G$9)*Dopasowanie!$E$20*SIN(B17)+Dopasowanie!$D$9</f>
        <v>0.03681245526846779</v>
      </c>
      <c r="G17">
        <f t="shared" si="0"/>
        <v>0.0003139525976465665</v>
      </c>
      <c r="I17" s="2" t="s">
        <v>32</v>
      </c>
    </row>
    <row r="18" spans="2:10" ht="12.75">
      <c r="B18">
        <f t="shared" si="1"/>
        <v>0.439822971502571</v>
      </c>
      <c r="C18">
        <f>Dopasowanie!$C$20*COS(Obliczenia!B18)</f>
        <v>0.09048270524660196</v>
      </c>
      <c r="D18">
        <f>Dopasowanie!$E$20*SIN(B18)</f>
        <v>0.042577929156507266</v>
      </c>
      <c r="E18">
        <f>COS(Dopasowanie!$G$9)*Dopasowanie!$C$20*COS(B18)-SIN(Dopasowanie!$G$9)*Dopasowanie!$E$20*SIN(B18)+Dopasowanie!$B$9</f>
        <v>0.09048270524660196</v>
      </c>
      <c r="F18">
        <f>SIN(Dopasowanie!$G$9)*Dopasowanie!$C$20*COS(B18)+COS(Dopasowanie!$G$9)*Dopasowanie!$E$20*SIN(B18)+Dopasowanie!$D$9</f>
        <v>0.042577929156507266</v>
      </c>
      <c r="G18">
        <f aca="true" t="shared" si="2" ref="G18:G76">1/2*ABS(E17*F18*1+E18*$L$6*1+$K$6*F17*1-E17*$L$6*1-$K$6*F18*1-E18*F17*1)</f>
        <v>0.00031395259764656737</v>
      </c>
      <c r="I18" s="9">
        <v>1.989E+30</v>
      </c>
      <c r="J18" s="5" t="s">
        <v>30</v>
      </c>
    </row>
    <row r="19" spans="2:7" ht="12.75">
      <c r="B19">
        <f t="shared" si="1"/>
        <v>0.5026548245743668</v>
      </c>
      <c r="C19">
        <f>Dopasowanie!$C$20*COS(Obliczenia!B19)</f>
        <v>0.08763066800438636</v>
      </c>
      <c r="D19">
        <f>Dopasowanie!$E$20*SIN(B19)</f>
        <v>0.048175367410171525</v>
      </c>
      <c r="E19">
        <f>COS(Dopasowanie!$G$9)*Dopasowanie!$C$20*COS(B19)-SIN(Dopasowanie!$G$9)*Dopasowanie!$E$20*SIN(B19)+Dopasowanie!$B$9</f>
        <v>0.08763066800438636</v>
      </c>
      <c r="F19">
        <f>SIN(Dopasowanie!$G$9)*Dopasowanie!$C$20*COS(B19)+COS(Dopasowanie!$G$9)*Dopasowanie!$E$20*SIN(B19)+Dopasowanie!$D$9</f>
        <v>0.048175367410171525</v>
      </c>
      <c r="G19">
        <f t="shared" si="2"/>
        <v>0.0003139525976465667</v>
      </c>
    </row>
    <row r="20" spans="2:7" ht="12.75">
      <c r="B20">
        <f t="shared" si="1"/>
        <v>0.5654866776461627</v>
      </c>
      <c r="C20">
        <f>Dopasowanie!$C$20*COS(Obliczenia!B20)</f>
        <v>0.08443279255020153</v>
      </c>
      <c r="D20">
        <f>Dopasowanie!$E$20*SIN(B20)</f>
        <v>0.05358267949789966</v>
      </c>
      <c r="E20">
        <f>COS(Dopasowanie!$G$9)*Dopasowanie!$C$20*COS(B20)-SIN(Dopasowanie!$G$9)*Dopasowanie!$E$20*SIN(B20)+Dopasowanie!$B$9</f>
        <v>0.08443279255020153</v>
      </c>
      <c r="F20">
        <f>SIN(Dopasowanie!$G$9)*Dopasowanie!$C$20*COS(B20)+COS(Dopasowanie!$G$9)*Dopasowanie!$E$20*SIN(B20)+Dopasowanie!$D$9</f>
        <v>0.05358267949789966</v>
      </c>
      <c r="G20">
        <f t="shared" si="2"/>
        <v>0.0003139525976465665</v>
      </c>
    </row>
    <row r="21" spans="2:10" ht="12.75">
      <c r="B21">
        <f t="shared" si="1"/>
        <v>0.6283185307179585</v>
      </c>
      <c r="C21">
        <f>Dopasowanie!$C$20*COS(Obliczenia!B21)</f>
        <v>0.08090169943749476</v>
      </c>
      <c r="D21">
        <f>Dopasowanie!$E$20*SIN(B21)</f>
        <v>0.05877852522924731</v>
      </c>
      <c r="E21">
        <f>COS(Dopasowanie!$G$9)*Dopasowanie!$C$20*COS(B21)-SIN(Dopasowanie!$G$9)*Dopasowanie!$E$20*SIN(B21)+Dopasowanie!$B$9</f>
        <v>0.08090169943749476</v>
      </c>
      <c r="F21">
        <f>SIN(Dopasowanie!$G$9)*Dopasowanie!$C$20*COS(B21)+COS(Dopasowanie!$G$9)*Dopasowanie!$E$20*SIN(B21)+Dopasowanie!$D$9</f>
        <v>0.05877852522924731</v>
      </c>
      <c r="G21">
        <f t="shared" si="2"/>
        <v>0.00031395259764656694</v>
      </c>
      <c r="I21" s="56" t="s">
        <v>64</v>
      </c>
      <c r="J21">
        <f>PI()</f>
        <v>3.141592653589793</v>
      </c>
    </row>
    <row r="22" spans="2:7" ht="12.75">
      <c r="B22">
        <f t="shared" si="1"/>
        <v>0.6911503837897544</v>
      </c>
      <c r="C22">
        <f>Dopasowanie!$C$20*COS(Obliczenia!B22)</f>
        <v>0.07705132427757894</v>
      </c>
      <c r="D22">
        <f>Dopasowanie!$E$20*SIN(B22)</f>
        <v>0.06374239897486897</v>
      </c>
      <c r="E22">
        <f>COS(Dopasowanie!$G$9)*Dopasowanie!$C$20*COS(B22)-SIN(Dopasowanie!$G$9)*Dopasowanie!$E$20*SIN(B22)+Dopasowanie!$B$9</f>
        <v>0.07705132427757894</v>
      </c>
      <c r="F22">
        <f>SIN(Dopasowanie!$G$9)*Dopasowanie!$C$20*COS(B22)+COS(Dopasowanie!$G$9)*Dopasowanie!$E$20*SIN(B22)+Dopasowanie!$D$9</f>
        <v>0.06374239897486897</v>
      </c>
      <c r="G22">
        <f t="shared" si="2"/>
        <v>0.00031395259764656694</v>
      </c>
    </row>
    <row r="23" spans="2:8" ht="12.75">
      <c r="B23">
        <f t="shared" si="1"/>
        <v>0.7539822368615502</v>
      </c>
      <c r="C23">
        <f>Dopasowanie!$C$20*COS(Obliczenia!B23)</f>
        <v>0.07289686274214117</v>
      </c>
      <c r="D23">
        <f>Dopasowanie!$E$20*SIN(B23)</f>
        <v>0.06845471059286885</v>
      </c>
      <c r="E23">
        <f>COS(Dopasowanie!$G$9)*Dopasowanie!$C$20*COS(B23)-SIN(Dopasowanie!$G$9)*Dopasowanie!$E$20*SIN(B23)+Dopasowanie!$B$9</f>
        <v>0.07289686274214117</v>
      </c>
      <c r="F23">
        <f>SIN(Dopasowanie!$G$9)*Dopasowanie!$C$20*COS(B23)+COS(Dopasowanie!$G$9)*Dopasowanie!$E$20*SIN(B23)+Dopasowanie!$D$9</f>
        <v>0.06845471059286885</v>
      </c>
      <c r="G23">
        <f t="shared" si="2"/>
        <v>0.0003139525976465665</v>
      </c>
      <c r="H23" s="35"/>
    </row>
    <row r="24" spans="2:11" ht="12.75">
      <c r="B24">
        <f t="shared" si="1"/>
        <v>0.816814089933346</v>
      </c>
      <c r="C24">
        <f>Dopasowanie!$C$20*COS(Obliczenia!B24)</f>
        <v>0.06845471059286888</v>
      </c>
      <c r="D24">
        <f>Dopasowanie!$E$20*SIN(B24)</f>
        <v>0.07289686274214113</v>
      </c>
      <c r="E24">
        <f>COS(Dopasowanie!$G$9)*Dopasowanie!$C$20*COS(B24)-SIN(Dopasowanie!$G$9)*Dopasowanie!$E$20*SIN(B24)+Dopasowanie!$B$9</f>
        <v>0.06845471059286888</v>
      </c>
      <c r="F24">
        <f>SIN(Dopasowanie!$G$9)*Dopasowanie!$C$20*COS(B24)+COS(Dopasowanie!$G$9)*Dopasowanie!$E$20*SIN(B24)+Dopasowanie!$D$9</f>
        <v>0.07289686274214113</v>
      </c>
      <c r="G24">
        <f t="shared" si="2"/>
        <v>0.00031395259764656694</v>
      </c>
      <c r="I24" s="56" t="s">
        <v>62</v>
      </c>
      <c r="J24">
        <f>0.001*J9</f>
        <v>31536</v>
      </c>
      <c r="K24" t="s">
        <v>29</v>
      </c>
    </row>
    <row r="25" spans="2:7" ht="12.75">
      <c r="B25">
        <f t="shared" si="1"/>
        <v>0.8796459430051419</v>
      </c>
      <c r="C25">
        <f>Dopasowanie!$C$20*COS(Obliczenia!B25)</f>
        <v>0.06374239897486898</v>
      </c>
      <c r="D25">
        <f>Dopasowanie!$E$20*SIN(B25)</f>
        <v>0.07705132427757891</v>
      </c>
      <c r="E25">
        <f>COS(Dopasowanie!$G$9)*Dopasowanie!$C$20*COS(B25)-SIN(Dopasowanie!$G$9)*Dopasowanie!$E$20*SIN(B25)+Dopasowanie!$B$9</f>
        <v>0.06374239897486898</v>
      </c>
      <c r="F25">
        <f>SIN(Dopasowanie!$G$9)*Dopasowanie!$C$20*COS(B25)+COS(Dopasowanie!$G$9)*Dopasowanie!$E$20*SIN(B25)+Dopasowanie!$D$9</f>
        <v>0.07705132427757891</v>
      </c>
      <c r="G25">
        <f t="shared" si="2"/>
        <v>0.00031395259764656737</v>
      </c>
    </row>
    <row r="26" spans="2:7" ht="12.75">
      <c r="B26">
        <f t="shared" si="1"/>
        <v>0.9424777960769377</v>
      </c>
      <c r="C26">
        <f>Dopasowanie!$C$20*COS(Obliczenia!B26)</f>
        <v>0.05877852522924734</v>
      </c>
      <c r="D26">
        <f>Dopasowanie!$E$20*SIN(B26)</f>
        <v>0.08090169943749473</v>
      </c>
      <c r="E26">
        <f>COS(Dopasowanie!$G$9)*Dopasowanie!$C$20*COS(B26)-SIN(Dopasowanie!$G$9)*Dopasowanie!$E$20*SIN(B26)+Dopasowanie!$B$9</f>
        <v>0.05877852522924734</v>
      </c>
      <c r="F26">
        <f>SIN(Dopasowanie!$G$9)*Dopasowanie!$C$20*COS(B26)+COS(Dopasowanie!$G$9)*Dopasowanie!$E$20*SIN(B26)+Dopasowanie!$D$9</f>
        <v>0.08090169943749473</v>
      </c>
      <c r="G26">
        <f t="shared" si="2"/>
        <v>0.00031395259764656607</v>
      </c>
    </row>
    <row r="27" spans="2:7" ht="12.75">
      <c r="B27">
        <f t="shared" si="1"/>
        <v>1.0053096491487337</v>
      </c>
      <c r="C27">
        <f>Dopasowanie!$C$20*COS(Obliczenia!B27)</f>
        <v>0.05358267949789968</v>
      </c>
      <c r="D27">
        <f>Dopasowanie!$E$20*SIN(B27)</f>
        <v>0.0844327925502015</v>
      </c>
      <c r="E27">
        <f>COS(Dopasowanie!$G$9)*Dopasowanie!$C$20*COS(B27)-SIN(Dopasowanie!$G$9)*Dopasowanie!$E$20*SIN(B27)+Dopasowanie!$B$9</f>
        <v>0.05358267949789968</v>
      </c>
      <c r="F27">
        <f>SIN(Dopasowanie!$G$9)*Dopasowanie!$C$20*COS(B27)+COS(Dopasowanie!$G$9)*Dopasowanie!$E$20*SIN(B27)+Dopasowanie!$D$9</f>
        <v>0.0844327925502015</v>
      </c>
      <c r="G27">
        <f t="shared" si="2"/>
        <v>0.00031395259764656737</v>
      </c>
    </row>
    <row r="28" spans="2:9" ht="12.75">
      <c r="B28">
        <f t="shared" si="1"/>
        <v>1.0681415022205296</v>
      </c>
      <c r="C28">
        <f>Dopasowanie!$C$20*COS(Obliczenia!B28)</f>
        <v>0.04817536741017153</v>
      </c>
      <c r="D28">
        <f>Dopasowanie!$E$20*SIN(B28)</f>
        <v>0.08763066800438636</v>
      </c>
      <c r="E28">
        <f>COS(Dopasowanie!$G$9)*Dopasowanie!$C$20*COS(B28)-SIN(Dopasowanie!$G$9)*Dopasowanie!$E$20*SIN(B28)+Dopasowanie!$B$9</f>
        <v>0.04817536741017153</v>
      </c>
      <c r="F28">
        <f>SIN(Dopasowanie!$G$9)*Dopasowanie!$C$20*COS(B28)+COS(Dopasowanie!$G$9)*Dopasowanie!$E$20*SIN(B28)+Dopasowanie!$D$9</f>
        <v>0.08763066800438636</v>
      </c>
      <c r="G28">
        <f t="shared" si="2"/>
        <v>0.0003139525976465678</v>
      </c>
      <c r="I28" t="s">
        <v>66</v>
      </c>
    </row>
    <row r="29" spans="2:7" ht="12.75">
      <c r="B29">
        <f t="shared" si="1"/>
        <v>1.1309733552923256</v>
      </c>
      <c r="C29">
        <f>Dopasowanie!$C$20*COS(Obliczenia!B29)</f>
        <v>0.042577929156507266</v>
      </c>
      <c r="D29">
        <f>Dopasowanie!$E$20*SIN(B29)</f>
        <v>0.09048270524660196</v>
      </c>
      <c r="E29">
        <f>COS(Dopasowanie!$G$9)*Dopasowanie!$C$20*COS(B29)-SIN(Dopasowanie!$G$9)*Dopasowanie!$E$20*SIN(B29)+Dopasowanie!$B$9</f>
        <v>0.042577929156507266</v>
      </c>
      <c r="F29">
        <f>SIN(Dopasowanie!$G$9)*Dopasowanie!$C$20*COS(B29)+COS(Dopasowanie!$G$9)*Dopasowanie!$E$20*SIN(B29)+Dopasowanie!$D$9</f>
        <v>0.09048270524660196</v>
      </c>
      <c r="G29">
        <f t="shared" si="2"/>
        <v>0.00031395259764656716</v>
      </c>
    </row>
    <row r="30" spans="2:7" ht="12.75">
      <c r="B30">
        <f t="shared" si="1"/>
        <v>1.1938052083641215</v>
      </c>
      <c r="C30">
        <f>Dopasowanie!$C$20*COS(Obliczenia!B30)</f>
        <v>0.03681245526846779</v>
      </c>
      <c r="D30">
        <f>Dopasowanie!$E$20*SIN(B30)</f>
        <v>0.09297764858882515</v>
      </c>
      <c r="E30">
        <f>COS(Dopasowanie!$G$9)*Dopasowanie!$C$20*COS(B30)-SIN(Dopasowanie!$G$9)*Dopasowanie!$E$20*SIN(B30)+Dopasowanie!$B$9</f>
        <v>0.03681245526846779</v>
      </c>
      <c r="F30">
        <f>SIN(Dopasowanie!$G$9)*Dopasowanie!$C$20*COS(B30)+COS(Dopasowanie!$G$9)*Dopasowanie!$E$20*SIN(B30)+Dopasowanie!$D$9</f>
        <v>0.09297764858882515</v>
      </c>
      <c r="G30">
        <f t="shared" si="2"/>
        <v>0.00031395259764656737</v>
      </c>
    </row>
    <row r="31" spans="2:7" ht="12.75">
      <c r="B31">
        <f t="shared" si="1"/>
        <v>1.2566370614359175</v>
      </c>
      <c r="C31">
        <f>Dopasowanie!$C$20*COS(Obliczenia!B31)</f>
        <v>0.03090169943749473</v>
      </c>
      <c r="D31">
        <f>Dopasowanie!$E$20*SIN(B31)</f>
        <v>0.09510565162951537</v>
      </c>
      <c r="E31">
        <f>COS(Dopasowanie!$G$9)*Dopasowanie!$C$20*COS(B31)-SIN(Dopasowanie!$G$9)*Dopasowanie!$E$20*SIN(B31)+Dopasowanie!$B$9</f>
        <v>0.03090169943749473</v>
      </c>
      <c r="F31">
        <f>SIN(Dopasowanie!$G$9)*Dopasowanie!$C$20*COS(B31)+COS(Dopasowanie!$G$9)*Dopasowanie!$E$20*SIN(B31)+Dopasowanie!$D$9</f>
        <v>0.09510565162951537</v>
      </c>
      <c r="G31">
        <f t="shared" si="2"/>
        <v>0.00031395259764656716</v>
      </c>
    </row>
    <row r="32" spans="2:7" ht="12.75">
      <c r="B32">
        <f t="shared" si="1"/>
        <v>1.3194689145077134</v>
      </c>
      <c r="C32">
        <f>Dopasowanie!$C$20*COS(Obliczenia!B32)</f>
        <v>0.024868988716485456</v>
      </c>
      <c r="D32">
        <f>Dopasowanie!$E$20*SIN(B32)</f>
        <v>0.09685831611286312</v>
      </c>
      <c r="E32">
        <f>COS(Dopasowanie!$G$9)*Dopasowanie!$C$20*COS(B32)-SIN(Dopasowanie!$G$9)*Dopasowanie!$E$20*SIN(B32)+Dopasowanie!$B$9</f>
        <v>0.024868988716485456</v>
      </c>
      <c r="F32">
        <f>SIN(Dopasowanie!$G$9)*Dopasowanie!$C$20*COS(B32)+COS(Dopasowanie!$G$9)*Dopasowanie!$E$20*SIN(B32)+Dopasowanie!$D$9</f>
        <v>0.09685831611286312</v>
      </c>
      <c r="G32">
        <f t="shared" si="2"/>
        <v>0.00031395259764656737</v>
      </c>
    </row>
    <row r="33" spans="2:7" ht="12.75">
      <c r="B33">
        <f t="shared" si="1"/>
        <v>1.3823007675795094</v>
      </c>
      <c r="C33">
        <f>Dopasowanie!$C$20*COS(Obliczenia!B33)</f>
        <v>0.01873813145857243</v>
      </c>
      <c r="D33">
        <f>Dopasowanie!$E$20*SIN(B33)</f>
        <v>0.09822872507286888</v>
      </c>
      <c r="E33">
        <f>COS(Dopasowanie!$G$9)*Dopasowanie!$C$20*COS(B33)-SIN(Dopasowanie!$G$9)*Dopasowanie!$E$20*SIN(B33)+Dopasowanie!$B$9</f>
        <v>0.01873813145857243</v>
      </c>
      <c r="F33">
        <f>SIN(Dopasowanie!$G$9)*Dopasowanie!$C$20*COS(B33)+COS(Dopasowanie!$G$9)*Dopasowanie!$E$20*SIN(B33)+Dopasowanie!$D$9</f>
        <v>0.09822872507286888</v>
      </c>
      <c r="G33">
        <f t="shared" si="2"/>
        <v>0.00031395259764656737</v>
      </c>
    </row>
    <row r="34" spans="2:7" ht="12.75">
      <c r="B34">
        <f t="shared" si="1"/>
        <v>1.4451326206513053</v>
      </c>
      <c r="C34">
        <f>Dopasowanie!$C$20*COS(Obliczenia!B34)</f>
        <v>0.012533323356430382</v>
      </c>
      <c r="D34">
        <f>Dopasowanie!$E$20*SIN(B34)</f>
        <v>0.0992114701314478</v>
      </c>
      <c r="E34">
        <f>COS(Dopasowanie!$G$9)*Dopasowanie!$C$20*COS(B34)-SIN(Dopasowanie!$G$9)*Dopasowanie!$E$20*SIN(B34)+Dopasowanie!$B$9</f>
        <v>0.012533323356430382</v>
      </c>
      <c r="F34">
        <f>SIN(Dopasowanie!$G$9)*Dopasowanie!$C$20*COS(B34)+COS(Dopasowanie!$G$9)*Dopasowanie!$E$20*SIN(B34)+Dopasowanie!$D$9</f>
        <v>0.0992114701314478</v>
      </c>
      <c r="G34">
        <f t="shared" si="2"/>
        <v>0.00031395259764656737</v>
      </c>
    </row>
    <row r="35" spans="2:7" ht="12.75">
      <c r="B35">
        <f t="shared" si="1"/>
        <v>1.5079644737231013</v>
      </c>
      <c r="C35">
        <f>Dopasowanie!$C$20*COS(Obliczenia!B35)</f>
        <v>0.006279051952931287</v>
      </c>
      <c r="D35">
        <f>Dopasowanie!$E$20*SIN(B35)</f>
        <v>0.09980267284282716</v>
      </c>
      <c r="E35">
        <f>COS(Dopasowanie!$G$9)*Dopasowanie!$C$20*COS(B35)-SIN(Dopasowanie!$G$9)*Dopasowanie!$E$20*SIN(B35)+Dopasowanie!$B$9</f>
        <v>0.006279051952931287</v>
      </c>
      <c r="F35">
        <f>SIN(Dopasowanie!$G$9)*Dopasowanie!$C$20*COS(B35)+COS(Dopasowanie!$G$9)*Dopasowanie!$E$20*SIN(B35)+Dopasowanie!$D$9</f>
        <v>0.09980267284282716</v>
      </c>
      <c r="G35">
        <f t="shared" si="2"/>
        <v>0.0003139525976465673</v>
      </c>
    </row>
    <row r="36" spans="2:7" ht="12.75">
      <c r="B36">
        <f t="shared" si="1"/>
        <v>1.5707963267948972</v>
      </c>
      <c r="C36">
        <f>Dopasowanie!$C$20*COS(Obliczenia!B36)</f>
        <v>-6.048763920296629E-17</v>
      </c>
      <c r="D36">
        <f>Dopasowanie!$E$20*SIN(B36)</f>
        <v>0.1</v>
      </c>
      <c r="E36">
        <f>COS(Dopasowanie!$G$9)*Dopasowanie!$C$20*COS(B36)-SIN(Dopasowanie!$G$9)*Dopasowanie!$E$20*SIN(B36)+Dopasowanie!$B$9</f>
        <v>-6.048763920296629E-17</v>
      </c>
      <c r="F36">
        <f>SIN(Dopasowanie!$G$9)*Dopasowanie!$C$20*COS(B36)+COS(Dopasowanie!$G$9)*Dopasowanie!$E$20*SIN(B36)+Dopasowanie!$D$9</f>
        <v>0.1</v>
      </c>
      <c r="G36">
        <f t="shared" si="2"/>
        <v>0.00031395259764656737</v>
      </c>
    </row>
    <row r="37" spans="2:7" ht="12.75">
      <c r="B37">
        <f t="shared" si="1"/>
        <v>1.6336281798666932</v>
      </c>
      <c r="C37">
        <f>Dopasowanie!$C$20*COS(Obliczenia!B37)</f>
        <v>-0.006279051952931407</v>
      </c>
      <c r="D37">
        <f>Dopasowanie!$E$20*SIN(B37)</f>
        <v>0.09980267284282716</v>
      </c>
      <c r="E37">
        <f>COS(Dopasowanie!$G$9)*Dopasowanie!$C$20*COS(B37)-SIN(Dopasowanie!$G$9)*Dopasowanie!$E$20*SIN(B37)+Dopasowanie!$B$9</f>
        <v>-0.006279051952931407</v>
      </c>
      <c r="F37">
        <f>SIN(Dopasowanie!$G$9)*Dopasowanie!$C$20*COS(B37)+COS(Dopasowanie!$G$9)*Dopasowanie!$E$20*SIN(B37)+Dopasowanie!$D$9</f>
        <v>0.09980267284282716</v>
      </c>
      <c r="G37">
        <f t="shared" si="2"/>
        <v>0.00031395259764656737</v>
      </c>
    </row>
    <row r="38" spans="2:7" ht="12.75">
      <c r="B38">
        <f t="shared" si="1"/>
        <v>1.6964600329384891</v>
      </c>
      <c r="C38">
        <f>Dopasowanie!$C$20*COS(Obliczenia!B38)</f>
        <v>-0.012533323356430502</v>
      </c>
      <c r="D38">
        <f>Dopasowanie!$E$20*SIN(B38)</f>
        <v>0.09921147013144778</v>
      </c>
      <c r="E38">
        <f>COS(Dopasowanie!$G$9)*Dopasowanie!$C$20*COS(B38)-SIN(Dopasowanie!$G$9)*Dopasowanie!$E$20*SIN(B38)+Dopasowanie!$B$9</f>
        <v>-0.012533323356430502</v>
      </c>
      <c r="F38">
        <f>SIN(Dopasowanie!$G$9)*Dopasowanie!$C$20*COS(B38)+COS(Dopasowanie!$G$9)*Dopasowanie!$E$20*SIN(B38)+Dopasowanie!$D$9</f>
        <v>0.09921147013144778</v>
      </c>
      <c r="G38">
        <f t="shared" si="2"/>
        <v>0.0003139525976465673</v>
      </c>
    </row>
    <row r="39" spans="2:7" ht="12.75">
      <c r="B39">
        <f t="shared" si="1"/>
        <v>1.759291886010285</v>
      </c>
      <c r="C39">
        <f>Dopasowanie!$C$20*COS(Obliczenia!B39)</f>
        <v>-0.01873813145857255</v>
      </c>
      <c r="D39">
        <f>Dopasowanie!$E$20*SIN(B39)</f>
        <v>0.09822872507286885</v>
      </c>
      <c r="E39">
        <f>COS(Dopasowanie!$G$9)*Dopasowanie!$C$20*COS(B39)-SIN(Dopasowanie!$G$9)*Dopasowanie!$E$20*SIN(B39)+Dopasowanie!$B$9</f>
        <v>-0.01873813145857255</v>
      </c>
      <c r="F39">
        <f>SIN(Dopasowanie!$G$9)*Dopasowanie!$C$20*COS(B39)+COS(Dopasowanie!$G$9)*Dopasowanie!$E$20*SIN(B39)+Dopasowanie!$D$9</f>
        <v>0.09822872507286885</v>
      </c>
      <c r="G39">
        <f t="shared" si="2"/>
        <v>0.00031395259764656737</v>
      </c>
    </row>
    <row r="40" spans="2:7" ht="12.75">
      <c r="B40">
        <f t="shared" si="1"/>
        <v>1.822123739082081</v>
      </c>
      <c r="C40">
        <f>Dopasowanie!$C$20*COS(Obliczenia!B40)</f>
        <v>-0.024868988716485574</v>
      </c>
      <c r="D40">
        <f>Dopasowanie!$E$20*SIN(B40)</f>
        <v>0.0968583161128631</v>
      </c>
      <c r="E40">
        <f>COS(Dopasowanie!$G$9)*Dopasowanie!$C$20*COS(B40)-SIN(Dopasowanie!$G$9)*Dopasowanie!$E$20*SIN(B40)+Dopasowanie!$B$9</f>
        <v>-0.024868988716485574</v>
      </c>
      <c r="F40">
        <f>SIN(Dopasowanie!$G$9)*Dopasowanie!$C$20*COS(B40)+COS(Dopasowanie!$G$9)*Dopasowanie!$E$20*SIN(B40)+Dopasowanie!$D$9</f>
        <v>0.0968583161128631</v>
      </c>
      <c r="G40">
        <f t="shared" si="2"/>
        <v>0.00031395259764656737</v>
      </c>
    </row>
    <row r="41" spans="2:7" ht="12.75">
      <c r="B41">
        <f t="shared" si="1"/>
        <v>1.884955592153877</v>
      </c>
      <c r="C41">
        <f>Dopasowanie!$C$20*COS(Obliczenia!B41)</f>
        <v>-0.03090169943749484</v>
      </c>
      <c r="D41">
        <f>Dopasowanie!$E$20*SIN(B41)</f>
        <v>0.09510565162951533</v>
      </c>
      <c r="E41">
        <f>COS(Dopasowanie!$G$9)*Dopasowanie!$C$20*COS(B41)-SIN(Dopasowanie!$G$9)*Dopasowanie!$E$20*SIN(B41)+Dopasowanie!$B$9</f>
        <v>-0.03090169943749484</v>
      </c>
      <c r="F41">
        <f>SIN(Dopasowanie!$G$9)*Dopasowanie!$C$20*COS(B41)+COS(Dopasowanie!$G$9)*Dopasowanie!$E$20*SIN(B41)+Dopasowanie!$D$9</f>
        <v>0.09510565162951533</v>
      </c>
      <c r="G41">
        <f t="shared" si="2"/>
        <v>0.00031395259764656716</v>
      </c>
    </row>
    <row r="42" spans="2:7" ht="12.75">
      <c r="B42">
        <f t="shared" si="1"/>
        <v>1.947787445225673</v>
      </c>
      <c r="C42">
        <f>Dopasowanie!$C$20*COS(Obliczenia!B42)</f>
        <v>-0.0368124552684679</v>
      </c>
      <c r="D42">
        <f>Dopasowanie!$E$20*SIN(B42)</f>
        <v>0.09297764858882511</v>
      </c>
      <c r="E42">
        <f>COS(Dopasowanie!$G$9)*Dopasowanie!$C$20*COS(B42)-SIN(Dopasowanie!$G$9)*Dopasowanie!$E$20*SIN(B42)+Dopasowanie!$B$9</f>
        <v>-0.0368124552684679</v>
      </c>
      <c r="F42">
        <f>SIN(Dopasowanie!$G$9)*Dopasowanie!$C$20*COS(B42)+COS(Dopasowanie!$G$9)*Dopasowanie!$E$20*SIN(B42)+Dopasowanie!$D$9</f>
        <v>0.09297764858882511</v>
      </c>
      <c r="G42">
        <f t="shared" si="2"/>
        <v>0.00031395259764656737</v>
      </c>
    </row>
    <row r="43" spans="2:7" ht="12.75">
      <c r="B43">
        <f t="shared" si="1"/>
        <v>2.0106192982974687</v>
      </c>
      <c r="C43">
        <f>Dopasowanie!$C$20*COS(Obliczenia!B43)</f>
        <v>-0.042577929156507356</v>
      </c>
      <c r="D43">
        <f>Dopasowanie!$E$20*SIN(B43)</f>
        <v>0.09048270524660192</v>
      </c>
      <c r="E43">
        <f>COS(Dopasowanie!$G$9)*Dopasowanie!$C$20*COS(B43)-SIN(Dopasowanie!$G$9)*Dopasowanie!$E$20*SIN(B43)+Dopasowanie!$B$9</f>
        <v>-0.042577929156507356</v>
      </c>
      <c r="F43">
        <f>SIN(Dopasowanie!$G$9)*Dopasowanie!$C$20*COS(B43)+COS(Dopasowanie!$G$9)*Dopasowanie!$E$20*SIN(B43)+Dopasowanie!$D$9</f>
        <v>0.09048270524660192</v>
      </c>
      <c r="G43">
        <f t="shared" si="2"/>
        <v>0.0003139525976465663</v>
      </c>
    </row>
    <row r="44" spans="2:7" ht="12.75">
      <c r="B44">
        <f t="shared" si="1"/>
        <v>2.0734511513692646</v>
      </c>
      <c r="C44">
        <f>Dopasowanie!$C$20*COS(Obliczenia!B44)</f>
        <v>-0.04817536741017162</v>
      </c>
      <c r="D44">
        <f>Dopasowanie!$E$20*SIN(B44)</f>
        <v>0.0876306680043863</v>
      </c>
      <c r="E44">
        <f>COS(Dopasowanie!$G$9)*Dopasowanie!$C$20*COS(B44)-SIN(Dopasowanie!$G$9)*Dopasowanie!$E$20*SIN(B44)+Dopasowanie!$B$9</f>
        <v>-0.04817536741017162</v>
      </c>
      <c r="F44">
        <f>SIN(Dopasowanie!$G$9)*Dopasowanie!$C$20*COS(B44)+COS(Dopasowanie!$G$9)*Dopasowanie!$E$20*SIN(B44)+Dopasowanie!$D$9</f>
        <v>0.0876306680043863</v>
      </c>
      <c r="G44">
        <f t="shared" si="2"/>
        <v>0.00031395259764656737</v>
      </c>
    </row>
    <row r="45" spans="2:7" ht="12.75">
      <c r="B45">
        <f t="shared" si="1"/>
        <v>2.1362830044410606</v>
      </c>
      <c r="C45">
        <f>Dopasowanie!$C$20*COS(Obliczenia!B45)</f>
        <v>-0.05358267949789976</v>
      </c>
      <c r="D45">
        <f>Dopasowanie!$E$20*SIN(B45)</f>
        <v>0.08443279255020145</v>
      </c>
      <c r="E45">
        <f>COS(Dopasowanie!$G$9)*Dopasowanie!$C$20*COS(B45)-SIN(Dopasowanie!$G$9)*Dopasowanie!$E$20*SIN(B45)+Dopasowanie!$B$9</f>
        <v>-0.05358267949789976</v>
      </c>
      <c r="F45">
        <f>SIN(Dopasowanie!$G$9)*Dopasowanie!$C$20*COS(B45)+COS(Dopasowanie!$G$9)*Dopasowanie!$E$20*SIN(B45)+Dopasowanie!$D$9</f>
        <v>0.08443279255020145</v>
      </c>
      <c r="G45">
        <f t="shared" si="2"/>
        <v>0.00031395259764656737</v>
      </c>
    </row>
    <row r="46" spans="2:7" ht="12.75">
      <c r="B46">
        <f t="shared" si="1"/>
        <v>2.1991148575128565</v>
      </c>
      <c r="C46">
        <f>Dopasowanie!$C$20*COS(Obliczenia!B46)</f>
        <v>-0.05877852522924742</v>
      </c>
      <c r="D46">
        <f>Dopasowanie!$E$20*SIN(B46)</f>
        <v>0.08090169943749467</v>
      </c>
      <c r="E46">
        <f>COS(Dopasowanie!$G$9)*Dopasowanie!$C$20*COS(B46)-SIN(Dopasowanie!$G$9)*Dopasowanie!$E$20*SIN(B46)+Dopasowanie!$B$9</f>
        <v>-0.05877852522924742</v>
      </c>
      <c r="F46">
        <f>SIN(Dopasowanie!$G$9)*Dopasowanie!$C$20*COS(B46)+COS(Dopasowanie!$G$9)*Dopasowanie!$E$20*SIN(B46)+Dopasowanie!$D$9</f>
        <v>0.08090169943749467</v>
      </c>
      <c r="G46">
        <f t="shared" si="2"/>
        <v>0.00031395259764656737</v>
      </c>
    </row>
    <row r="47" spans="2:7" ht="12.75">
      <c r="B47">
        <f t="shared" si="1"/>
        <v>2.2619467105846525</v>
      </c>
      <c r="C47">
        <f>Dopasowanie!$C$20*COS(Obliczenia!B47)</f>
        <v>-0.06374239897486908</v>
      </c>
      <c r="D47">
        <f>Dopasowanie!$E$20*SIN(B47)</f>
        <v>0.07705132427757884</v>
      </c>
      <c r="E47">
        <f>COS(Dopasowanie!$G$9)*Dopasowanie!$C$20*COS(B47)-SIN(Dopasowanie!$G$9)*Dopasowanie!$E$20*SIN(B47)+Dopasowanie!$B$9</f>
        <v>-0.06374239897486908</v>
      </c>
      <c r="F47">
        <f>SIN(Dopasowanie!$G$9)*Dopasowanie!$C$20*COS(B47)+COS(Dopasowanie!$G$9)*Dopasowanie!$E$20*SIN(B47)+Dopasowanie!$D$9</f>
        <v>0.07705132427757884</v>
      </c>
      <c r="G47">
        <f t="shared" si="2"/>
        <v>0.00031395259764656737</v>
      </c>
    </row>
    <row r="48" spans="2:7" ht="12.75">
      <c r="B48">
        <f t="shared" si="1"/>
        <v>2.3247785636564484</v>
      </c>
      <c r="C48">
        <f>Dopasowanie!$C$20*COS(Obliczenia!B48)</f>
        <v>-0.06845471059286898</v>
      </c>
      <c r="D48">
        <f>Dopasowanie!$E$20*SIN(B48)</f>
        <v>0.07289686274214106</v>
      </c>
      <c r="E48">
        <f>COS(Dopasowanie!$G$9)*Dopasowanie!$C$20*COS(B48)-SIN(Dopasowanie!$G$9)*Dopasowanie!$E$20*SIN(B48)+Dopasowanie!$B$9</f>
        <v>-0.06845471059286898</v>
      </c>
      <c r="F48">
        <f>SIN(Dopasowanie!$G$9)*Dopasowanie!$C$20*COS(B48)+COS(Dopasowanie!$G$9)*Dopasowanie!$E$20*SIN(B48)+Dopasowanie!$D$9</f>
        <v>0.07289686274214106</v>
      </c>
      <c r="G48">
        <f t="shared" si="2"/>
        <v>0.00031395259764656694</v>
      </c>
    </row>
    <row r="49" spans="2:7" ht="12.75">
      <c r="B49">
        <f t="shared" si="1"/>
        <v>2.3876104167282444</v>
      </c>
      <c r="C49">
        <f>Dopasowanie!$C$20*COS(Obliczenia!B49)</f>
        <v>-0.07289686274214126</v>
      </c>
      <c r="D49">
        <f>Dopasowanie!$E$20*SIN(B49)</f>
        <v>0.06845471059286877</v>
      </c>
      <c r="E49">
        <f>COS(Dopasowanie!$G$9)*Dopasowanie!$C$20*COS(B49)-SIN(Dopasowanie!$G$9)*Dopasowanie!$E$20*SIN(B49)+Dopasowanie!$B$9</f>
        <v>-0.07289686274214126</v>
      </c>
      <c r="F49">
        <f>SIN(Dopasowanie!$G$9)*Dopasowanie!$C$20*COS(B49)+COS(Dopasowanie!$G$9)*Dopasowanie!$E$20*SIN(B49)+Dopasowanie!$D$9</f>
        <v>0.06845471059286877</v>
      </c>
      <c r="G49">
        <f t="shared" si="2"/>
        <v>0.00031395259764656694</v>
      </c>
    </row>
    <row r="50" spans="2:7" ht="12.75">
      <c r="B50">
        <f t="shared" si="1"/>
        <v>2.4504422698000403</v>
      </c>
      <c r="C50">
        <f>Dopasowanie!$C$20*COS(Obliczenia!B50)</f>
        <v>-0.07705132427757903</v>
      </c>
      <c r="D50">
        <f>Dopasowanie!$E$20*SIN(B50)</f>
        <v>0.06374239897486886</v>
      </c>
      <c r="E50">
        <f>COS(Dopasowanie!$G$9)*Dopasowanie!$C$20*COS(B50)-SIN(Dopasowanie!$G$9)*Dopasowanie!$E$20*SIN(B50)+Dopasowanie!$B$9</f>
        <v>-0.07705132427757903</v>
      </c>
      <c r="F50">
        <f>SIN(Dopasowanie!$G$9)*Dopasowanie!$C$20*COS(B50)+COS(Dopasowanie!$G$9)*Dopasowanie!$E$20*SIN(B50)+Dopasowanie!$D$9</f>
        <v>0.06374239897486886</v>
      </c>
      <c r="G50">
        <f t="shared" si="2"/>
        <v>0.0003139525976465678</v>
      </c>
    </row>
    <row r="51" spans="2:7" ht="12.75">
      <c r="B51">
        <f t="shared" si="1"/>
        <v>2.5132741228718363</v>
      </c>
      <c r="C51">
        <f>Dopasowanie!$C$20*COS(Obliczenia!B51)</f>
        <v>-0.08090169943749485</v>
      </c>
      <c r="D51">
        <f>Dopasowanie!$E$20*SIN(B51)</f>
        <v>0.05877852522924718</v>
      </c>
      <c r="E51">
        <f>COS(Dopasowanie!$G$9)*Dopasowanie!$C$20*COS(B51)-SIN(Dopasowanie!$G$9)*Dopasowanie!$E$20*SIN(B51)+Dopasowanie!$B$9</f>
        <v>-0.08090169943749485</v>
      </c>
      <c r="F51">
        <f>SIN(Dopasowanie!$G$9)*Dopasowanie!$C$20*COS(B51)+COS(Dopasowanie!$G$9)*Dopasowanie!$E$20*SIN(B51)+Dopasowanie!$D$9</f>
        <v>0.05877852522924718</v>
      </c>
      <c r="G51">
        <f t="shared" si="2"/>
        <v>0.0003139525976465678</v>
      </c>
    </row>
    <row r="52" spans="2:7" ht="12.75">
      <c r="B52">
        <f t="shared" si="1"/>
        <v>2.576105975943632</v>
      </c>
      <c r="C52">
        <f>Dopasowanie!$C$20*COS(Obliczenia!B52)</f>
        <v>-0.08443279255020161</v>
      </c>
      <c r="D52">
        <f>Dopasowanie!$E$20*SIN(B52)</f>
        <v>0.053582679497899514</v>
      </c>
      <c r="E52">
        <f>COS(Dopasowanie!$G$9)*Dopasowanie!$C$20*COS(B52)-SIN(Dopasowanie!$G$9)*Dopasowanie!$E$20*SIN(B52)+Dopasowanie!$B$9</f>
        <v>-0.08443279255020161</v>
      </c>
      <c r="F52">
        <f>SIN(Dopasowanie!$G$9)*Dopasowanie!$C$20*COS(B52)+COS(Dopasowanie!$G$9)*Dopasowanie!$E$20*SIN(B52)+Dopasowanie!$D$9</f>
        <v>0.053582679497899514</v>
      </c>
      <c r="G52">
        <f t="shared" si="2"/>
        <v>0.00031395259764656737</v>
      </c>
    </row>
    <row r="53" spans="2:7" ht="12.75">
      <c r="B53">
        <f t="shared" si="1"/>
        <v>2.638937829015428</v>
      </c>
      <c r="C53">
        <f>Dopasowanie!$C$20*COS(Obliczenia!B53)</f>
        <v>-0.08763066800438646</v>
      </c>
      <c r="D53">
        <f>Dopasowanie!$E$20*SIN(B53)</f>
        <v>0.048175367410171366</v>
      </c>
      <c r="E53">
        <f>COS(Dopasowanie!$G$9)*Dopasowanie!$C$20*COS(B53)-SIN(Dopasowanie!$G$9)*Dopasowanie!$E$20*SIN(B53)+Dopasowanie!$B$9</f>
        <v>-0.08763066800438646</v>
      </c>
      <c r="F53">
        <f>SIN(Dopasowanie!$G$9)*Dopasowanie!$C$20*COS(B53)+COS(Dopasowanie!$G$9)*Dopasowanie!$E$20*SIN(B53)+Dopasowanie!$D$9</f>
        <v>0.048175367410171366</v>
      </c>
      <c r="G53">
        <f t="shared" si="2"/>
        <v>0.00031395259764656737</v>
      </c>
    </row>
    <row r="54" spans="2:7" ht="12.75">
      <c r="B54">
        <f t="shared" si="1"/>
        <v>2.701769682087224</v>
      </c>
      <c r="C54">
        <f>Dopasowanie!$C$20*COS(Obliczenia!B54)</f>
        <v>-0.09048270524660204</v>
      </c>
      <c r="D54">
        <f>Dopasowanie!$E$20*SIN(B54)</f>
        <v>0.04257792915650709</v>
      </c>
      <c r="E54">
        <f>COS(Dopasowanie!$G$9)*Dopasowanie!$C$20*COS(B54)-SIN(Dopasowanie!$G$9)*Dopasowanie!$E$20*SIN(B54)+Dopasowanie!$B$9</f>
        <v>-0.09048270524660204</v>
      </c>
      <c r="F54">
        <f>SIN(Dopasowanie!$G$9)*Dopasowanie!$C$20*COS(B54)+COS(Dopasowanie!$G$9)*Dopasowanie!$E$20*SIN(B54)+Dopasowanie!$D$9</f>
        <v>0.04257792915650709</v>
      </c>
      <c r="G54">
        <f t="shared" si="2"/>
        <v>0.00031395259764656716</v>
      </c>
    </row>
    <row r="55" spans="2:7" ht="12.75">
      <c r="B55">
        <f t="shared" si="1"/>
        <v>2.76460153515902</v>
      </c>
      <c r="C55">
        <f>Dopasowanie!$C$20*COS(Obliczenia!B55)</f>
        <v>-0.09297764858882522</v>
      </c>
      <c r="D55">
        <f>Dopasowanie!$E$20*SIN(B55)</f>
        <v>0.03681245526846761</v>
      </c>
      <c r="E55">
        <f>COS(Dopasowanie!$G$9)*Dopasowanie!$C$20*COS(B55)-SIN(Dopasowanie!$G$9)*Dopasowanie!$E$20*SIN(B55)+Dopasowanie!$B$9</f>
        <v>-0.09297764858882522</v>
      </c>
      <c r="F55">
        <f>SIN(Dopasowanie!$G$9)*Dopasowanie!$C$20*COS(B55)+COS(Dopasowanie!$G$9)*Dopasowanie!$E$20*SIN(B55)+Dopasowanie!$D$9</f>
        <v>0.03681245526846761</v>
      </c>
      <c r="G55">
        <f t="shared" si="2"/>
        <v>0.0003139525976465676</v>
      </c>
    </row>
    <row r="56" spans="2:7" ht="12.75">
      <c r="B56">
        <f t="shared" si="1"/>
        <v>2.827433388230816</v>
      </c>
      <c r="C56">
        <f>Dopasowanie!$C$20*COS(Obliczenia!B56)</f>
        <v>-0.09510565162951543</v>
      </c>
      <c r="D56">
        <f>Dopasowanie!$E$20*SIN(B56)</f>
        <v>0.030901699437494542</v>
      </c>
      <c r="E56">
        <f>COS(Dopasowanie!$G$9)*Dopasowanie!$C$20*COS(B56)-SIN(Dopasowanie!$G$9)*Dopasowanie!$E$20*SIN(B56)+Dopasowanie!$B$9</f>
        <v>-0.09510565162951543</v>
      </c>
      <c r="F56">
        <f>SIN(Dopasowanie!$G$9)*Dopasowanie!$C$20*COS(B56)+COS(Dopasowanie!$G$9)*Dopasowanie!$E$20*SIN(B56)+Dopasowanie!$D$9</f>
        <v>0.030901699437494542</v>
      </c>
      <c r="G56">
        <f t="shared" si="2"/>
        <v>0.00031395259764656737</v>
      </c>
    </row>
    <row r="57" spans="2:7" ht="12.75">
      <c r="B57">
        <f t="shared" si="1"/>
        <v>2.890265241302612</v>
      </c>
      <c r="C57">
        <f>Dopasowanie!$C$20*COS(Obliczenia!B57)</f>
        <v>-0.09685831611286316</v>
      </c>
      <c r="D57">
        <f>Dopasowanie!$E$20*SIN(B57)</f>
        <v>0.02486898871648527</v>
      </c>
      <c r="E57">
        <f>COS(Dopasowanie!$G$9)*Dopasowanie!$C$20*COS(B57)-SIN(Dopasowanie!$G$9)*Dopasowanie!$E$20*SIN(B57)+Dopasowanie!$B$9</f>
        <v>-0.09685831611286316</v>
      </c>
      <c r="F57">
        <f>SIN(Dopasowanie!$G$9)*Dopasowanie!$C$20*COS(B57)+COS(Dopasowanie!$G$9)*Dopasowanie!$E$20*SIN(B57)+Dopasowanie!$D$9</f>
        <v>0.02486898871648527</v>
      </c>
      <c r="G57">
        <f t="shared" si="2"/>
        <v>0.00031395259764656716</v>
      </c>
    </row>
    <row r="58" spans="2:7" ht="12.75">
      <c r="B58">
        <f t="shared" si="1"/>
        <v>2.953097094374408</v>
      </c>
      <c r="C58">
        <f>Dopasowanie!$C$20*COS(Obliczenia!B58)</f>
        <v>-0.09822872507286891</v>
      </c>
      <c r="D58">
        <f>Dopasowanie!$E$20*SIN(B58)</f>
        <v>0.01873813145857224</v>
      </c>
      <c r="E58">
        <f>COS(Dopasowanie!$G$9)*Dopasowanie!$C$20*COS(B58)-SIN(Dopasowanie!$G$9)*Dopasowanie!$E$20*SIN(B58)+Dopasowanie!$B$9</f>
        <v>-0.09822872507286891</v>
      </c>
      <c r="F58">
        <f>SIN(Dopasowanie!$G$9)*Dopasowanie!$C$20*COS(B58)+COS(Dopasowanie!$G$9)*Dopasowanie!$E$20*SIN(B58)+Dopasowanie!$D$9</f>
        <v>0.01873813145857224</v>
      </c>
      <c r="G58">
        <f t="shared" si="2"/>
        <v>0.00031395259764656737</v>
      </c>
    </row>
    <row r="59" spans="2:7" ht="12.75">
      <c r="B59">
        <f t="shared" si="1"/>
        <v>3.015928947446204</v>
      </c>
      <c r="C59">
        <f>Dopasowanie!$C$20*COS(Obliczenia!B59)</f>
        <v>-0.09921147013144782</v>
      </c>
      <c r="D59">
        <f>Dopasowanie!$E$20*SIN(B59)</f>
        <v>0.01253332335643019</v>
      </c>
      <c r="E59">
        <f>COS(Dopasowanie!$G$9)*Dopasowanie!$C$20*COS(B59)-SIN(Dopasowanie!$G$9)*Dopasowanie!$E$20*SIN(B59)+Dopasowanie!$B$9</f>
        <v>-0.09921147013144782</v>
      </c>
      <c r="F59">
        <f>SIN(Dopasowanie!$G$9)*Dopasowanie!$C$20*COS(B59)+COS(Dopasowanie!$G$9)*Dopasowanie!$E$20*SIN(B59)+Dopasowanie!$D$9</f>
        <v>0.01253332335643019</v>
      </c>
      <c r="G59">
        <f t="shared" si="2"/>
        <v>0.0003139525976465675</v>
      </c>
    </row>
    <row r="60" spans="2:7" ht="12.75">
      <c r="B60">
        <f t="shared" si="1"/>
        <v>3.078760800518</v>
      </c>
      <c r="C60">
        <f>Dopasowanie!$C$20*COS(Obliczenia!B60)</f>
        <v>-0.09980267284282718</v>
      </c>
      <c r="D60">
        <f>Dopasowanie!$E$20*SIN(B60)</f>
        <v>0.006279051952931093</v>
      </c>
      <c r="E60">
        <f>COS(Dopasowanie!$G$9)*Dopasowanie!$C$20*COS(B60)-SIN(Dopasowanie!$G$9)*Dopasowanie!$E$20*SIN(B60)+Dopasowanie!$B$9</f>
        <v>-0.09980267284282718</v>
      </c>
      <c r="F60">
        <f>SIN(Dopasowanie!$G$9)*Dopasowanie!$C$20*COS(B60)+COS(Dopasowanie!$G$9)*Dopasowanie!$E$20*SIN(B60)+Dopasowanie!$D$9</f>
        <v>0.006279051952931093</v>
      </c>
      <c r="G60">
        <f t="shared" si="2"/>
        <v>0.00031395259764656726</v>
      </c>
    </row>
    <row r="61" spans="2:7" ht="12.75">
      <c r="B61">
        <f t="shared" si="1"/>
        <v>3.141592653589796</v>
      </c>
      <c r="C61">
        <f>Dopasowanie!$C$20*COS(Obliczenia!B61)</f>
        <v>-0.1</v>
      </c>
      <c r="D61">
        <f>Dopasowanie!$E$20*SIN(B61)</f>
        <v>-2.5420204136095136E-16</v>
      </c>
      <c r="E61">
        <f>COS(Dopasowanie!$G$9)*Dopasowanie!$C$20*COS(B61)-SIN(Dopasowanie!$G$9)*Dopasowanie!$E$20*SIN(B61)+Dopasowanie!$B$9</f>
        <v>-0.1</v>
      </c>
      <c r="F61">
        <f>SIN(Dopasowanie!$G$9)*Dopasowanie!$C$20*COS(B61)+COS(Dopasowanie!$G$9)*Dopasowanie!$E$20*SIN(B61)+Dopasowanie!$D$9</f>
        <v>-2.5420204136095136E-16</v>
      </c>
      <c r="G61">
        <f t="shared" si="2"/>
        <v>0.00031395259764656737</v>
      </c>
    </row>
    <row r="62" spans="2:7" ht="12.75">
      <c r="B62">
        <f t="shared" si="1"/>
        <v>3.2044245066615917</v>
      </c>
      <c r="C62">
        <f>Dopasowanie!$C$20*COS(Obliczenia!B62)</f>
        <v>-0.09980267284282715</v>
      </c>
      <c r="D62">
        <f>Dopasowanie!$E$20*SIN(B62)</f>
        <v>-0.0062790519529316</v>
      </c>
      <c r="E62">
        <f>COS(Dopasowanie!$G$9)*Dopasowanie!$C$20*COS(B62)-SIN(Dopasowanie!$G$9)*Dopasowanie!$E$20*SIN(B62)+Dopasowanie!$B$9</f>
        <v>-0.09980267284282715</v>
      </c>
      <c r="F62">
        <f>SIN(Dopasowanie!$G$9)*Dopasowanie!$C$20*COS(B62)+COS(Dopasowanie!$G$9)*Dopasowanie!$E$20*SIN(B62)+Dopasowanie!$D$9</f>
        <v>-0.0062790519529316</v>
      </c>
      <c r="G62">
        <f t="shared" si="2"/>
        <v>0.0003139525976465673</v>
      </c>
    </row>
    <row r="63" spans="2:7" ht="12.75">
      <c r="B63">
        <f t="shared" si="1"/>
        <v>3.2672563597333877</v>
      </c>
      <c r="C63">
        <f>Dopasowanie!$C$20*COS(Obliczenia!B63)</f>
        <v>-0.09921147013144777</v>
      </c>
      <c r="D63">
        <f>Dopasowanie!$E$20*SIN(B63)</f>
        <v>-0.012533323356430696</v>
      </c>
      <c r="E63" s="2">
        <f>COS(Dopasowanie!$G$9)*Dopasowanie!$C$20*COS(B63)-SIN(Dopasowanie!$G$9)*Dopasowanie!$E$20*SIN(B63)+Dopasowanie!$B$9</f>
        <v>-0.09921147013144777</v>
      </c>
      <c r="F63">
        <f>SIN(Dopasowanie!$G$9)*Dopasowanie!$C$20*COS(B63)+COS(Dopasowanie!$G$9)*Dopasowanie!$E$20*SIN(B63)+Dopasowanie!$D$9</f>
        <v>-0.012533323356430696</v>
      </c>
      <c r="G63">
        <f t="shared" si="2"/>
        <v>0.0003139525976465675</v>
      </c>
    </row>
    <row r="64" spans="2:7" ht="12.75">
      <c r="B64">
        <f t="shared" si="1"/>
        <v>3.3300882128051836</v>
      </c>
      <c r="C64">
        <f>Dopasowanie!$C$20*COS(Obliczenia!B64)</f>
        <v>-0.09822872507286882</v>
      </c>
      <c r="D64">
        <f>Dopasowanie!$E$20*SIN(B64)</f>
        <v>-0.01873813145857274</v>
      </c>
      <c r="E64">
        <f>COS(Dopasowanie!$G$9)*Dopasowanie!$C$20*COS(B64)-SIN(Dopasowanie!$G$9)*Dopasowanie!$E$20*SIN(B64)+Dopasowanie!$B$9</f>
        <v>-0.09822872507286882</v>
      </c>
      <c r="F64">
        <f>SIN(Dopasowanie!$G$9)*Dopasowanie!$C$20*COS(B64)+COS(Dopasowanie!$G$9)*Dopasowanie!$E$20*SIN(B64)+Dopasowanie!$D$9</f>
        <v>-0.01873813145857274</v>
      </c>
      <c r="G64">
        <f t="shared" si="2"/>
        <v>0.00031395259764656737</v>
      </c>
    </row>
    <row r="65" spans="2:7" ht="12.75">
      <c r="B65">
        <f t="shared" si="1"/>
        <v>3.3929200658769796</v>
      </c>
      <c r="C65">
        <f>Dopasowanie!$C$20*COS(Obliczenia!B65)</f>
        <v>-0.09685831611286305</v>
      </c>
      <c r="D65">
        <f>Dopasowanie!$E$20*SIN(B65)</f>
        <v>-0.02486898871648576</v>
      </c>
      <c r="E65">
        <f>COS(Dopasowanie!$G$9)*Dopasowanie!$C$20*COS(B65)-SIN(Dopasowanie!$G$9)*Dopasowanie!$E$20*SIN(B65)+Dopasowanie!$B$9</f>
        <v>-0.09685831611286305</v>
      </c>
      <c r="F65">
        <f>SIN(Dopasowanie!$G$9)*Dopasowanie!$C$20*COS(B65)+COS(Dopasowanie!$G$9)*Dopasowanie!$E$20*SIN(B65)+Dopasowanie!$D$9</f>
        <v>-0.02486898871648576</v>
      </c>
      <c r="G65">
        <f t="shared" si="2"/>
        <v>0.00031395259764656737</v>
      </c>
    </row>
    <row r="66" spans="2:7" ht="12.75">
      <c r="B66">
        <f t="shared" si="1"/>
        <v>3.4557519189487755</v>
      </c>
      <c r="C66">
        <f>Dopasowanie!$C$20*COS(Obliczenia!B66)</f>
        <v>-0.09510565162951527</v>
      </c>
      <c r="D66">
        <f>Dopasowanie!$E$20*SIN(B66)</f>
        <v>-0.030901699437495024</v>
      </c>
      <c r="E66">
        <f>COS(Dopasowanie!$G$9)*Dopasowanie!$C$20*COS(B66)-SIN(Dopasowanie!$G$9)*Dopasowanie!$E$20*SIN(B66)+Dopasowanie!$B$9</f>
        <v>-0.09510565162951527</v>
      </c>
      <c r="F66">
        <f>SIN(Dopasowanie!$G$9)*Dopasowanie!$C$20*COS(B66)+COS(Dopasowanie!$G$9)*Dopasowanie!$E$20*SIN(B66)+Dopasowanie!$D$9</f>
        <v>-0.030901699437495024</v>
      </c>
      <c r="G66">
        <f t="shared" si="2"/>
        <v>0.00031395259764656737</v>
      </c>
    </row>
    <row r="67" spans="2:7" ht="12.75">
      <c r="B67">
        <f t="shared" si="1"/>
        <v>3.5185837720205715</v>
      </c>
      <c r="C67">
        <f>Dopasowanie!$C$20*COS(Obliczenia!B67)</f>
        <v>-0.09297764858882503</v>
      </c>
      <c r="D67">
        <f>Dopasowanie!$E$20*SIN(B67)</f>
        <v>-0.03681245526846808</v>
      </c>
      <c r="E67">
        <f>COS(Dopasowanie!$G$9)*Dopasowanie!$C$20*COS(B67)-SIN(Dopasowanie!$G$9)*Dopasowanie!$E$20*SIN(B67)+Dopasowanie!$B$9</f>
        <v>-0.09297764858882503</v>
      </c>
      <c r="F67">
        <f>SIN(Dopasowanie!$G$9)*Dopasowanie!$C$20*COS(B67)+COS(Dopasowanie!$G$9)*Dopasowanie!$E$20*SIN(B67)+Dopasowanie!$D$9</f>
        <v>-0.03681245526846808</v>
      </c>
      <c r="G67">
        <f t="shared" si="2"/>
        <v>0.0003139525976465676</v>
      </c>
    </row>
    <row r="68" spans="2:7" ht="12.75">
      <c r="B68">
        <f t="shared" si="1"/>
        <v>3.5814156250923674</v>
      </c>
      <c r="C68">
        <f>Dopasowanie!$C$20*COS(Obliczenia!B68)</f>
        <v>-0.09048270524660182</v>
      </c>
      <c r="D68">
        <f>Dopasowanie!$E$20*SIN(B68)</f>
        <v>-0.04257792915650755</v>
      </c>
      <c r="E68">
        <f>COS(Dopasowanie!$G$9)*Dopasowanie!$C$20*COS(B68)-SIN(Dopasowanie!$G$9)*Dopasowanie!$E$20*SIN(B68)+Dopasowanie!$B$9</f>
        <v>-0.09048270524660182</v>
      </c>
      <c r="F68">
        <f>SIN(Dopasowanie!$G$9)*Dopasowanie!$C$20*COS(B68)+COS(Dopasowanie!$G$9)*Dopasowanie!$E$20*SIN(B68)+Dopasowanie!$D$9</f>
        <v>-0.04257792915650755</v>
      </c>
      <c r="G68">
        <f t="shared" si="2"/>
        <v>0.00031395259764656716</v>
      </c>
    </row>
    <row r="69" spans="2:7" ht="12.75">
      <c r="B69">
        <f t="shared" si="1"/>
        <v>3.6442474781641634</v>
      </c>
      <c r="C69">
        <f>Dopasowanie!$C$20*COS(Obliczenia!B69)</f>
        <v>-0.08763066800438621</v>
      </c>
      <c r="D69">
        <f>Dopasowanie!$E$20*SIN(B69)</f>
        <v>-0.04817536741017181</v>
      </c>
      <c r="E69" s="2">
        <f>COS(Dopasowanie!$G$9)*Dopasowanie!$C$20*COS(B69)-SIN(Dopasowanie!$G$9)*Dopasowanie!$E$20*SIN(B69)+Dopasowanie!$B$9</f>
        <v>-0.08763066800438621</v>
      </c>
      <c r="F69">
        <f>SIN(Dopasowanie!$G$9)*Dopasowanie!$C$20*COS(B69)+COS(Dopasowanie!$G$9)*Dopasowanie!$E$20*SIN(B69)+Dopasowanie!$D$9</f>
        <v>-0.04817536741017181</v>
      </c>
      <c r="G69">
        <f t="shared" si="2"/>
        <v>0.00031395259764656716</v>
      </c>
    </row>
    <row r="70" spans="2:7" ht="12.75">
      <c r="B70">
        <f t="shared" si="1"/>
        <v>3.7070793312359593</v>
      </c>
      <c r="C70">
        <f>Dopasowanie!$C$20*COS(Obliczenia!B70)</f>
        <v>-0.08443279255020134</v>
      </c>
      <c r="D70">
        <f>Dopasowanie!$E$20*SIN(B70)</f>
        <v>-0.053582679497899945</v>
      </c>
      <c r="E70">
        <f>COS(Dopasowanie!$G$9)*Dopasowanie!$C$20*COS(B70)-SIN(Dopasowanie!$G$9)*Dopasowanie!$E$20*SIN(B70)+Dopasowanie!$B$9</f>
        <v>-0.08443279255020134</v>
      </c>
      <c r="F70">
        <f>SIN(Dopasowanie!$G$9)*Dopasowanie!$C$20*COS(B70)+COS(Dopasowanie!$G$9)*Dopasowanie!$E$20*SIN(B70)+Dopasowanie!$D$9</f>
        <v>-0.053582679497899945</v>
      </c>
      <c r="G70">
        <f t="shared" si="2"/>
        <v>0.00031395259764656737</v>
      </c>
    </row>
    <row r="71" spans="2:7" ht="12.75">
      <c r="B71">
        <f t="shared" si="1"/>
        <v>3.7699111843077553</v>
      </c>
      <c r="C71">
        <f>Dopasowanie!$C$20*COS(Obliczenia!B71)</f>
        <v>-0.08090169943749455</v>
      </c>
      <c r="D71">
        <f>Dopasowanie!$E$20*SIN(B71)</f>
        <v>-0.05877852522924759</v>
      </c>
      <c r="E71">
        <f>COS(Dopasowanie!$G$9)*Dopasowanie!$C$20*COS(B71)-SIN(Dopasowanie!$G$9)*Dopasowanie!$E$20*SIN(B71)+Dopasowanie!$B$9</f>
        <v>-0.08090169943749455</v>
      </c>
      <c r="F71">
        <f>SIN(Dopasowanie!$G$9)*Dopasowanie!$C$20*COS(B71)+COS(Dopasowanie!$G$9)*Dopasowanie!$E$20*SIN(B71)+Dopasowanie!$D$9</f>
        <v>-0.05877852522924759</v>
      </c>
      <c r="G71">
        <f t="shared" si="2"/>
        <v>0.00031395259764656737</v>
      </c>
    </row>
    <row r="72" spans="2:7" ht="12.75">
      <c r="B72">
        <f t="shared" si="1"/>
        <v>3.8327430373795512</v>
      </c>
      <c r="C72">
        <f>Dopasowanie!$C$20*COS(Obliczenia!B72)</f>
        <v>-0.07705132427757871</v>
      </c>
      <c r="D72">
        <f>Dopasowanie!$E$20*SIN(B72)</f>
        <v>-0.06374239897486925</v>
      </c>
      <c r="E72">
        <f>COS(Dopasowanie!$G$9)*Dopasowanie!$C$20*COS(B72)-SIN(Dopasowanie!$G$9)*Dopasowanie!$E$20*SIN(B72)+Dopasowanie!$B$9</f>
        <v>-0.07705132427757871</v>
      </c>
      <c r="F72">
        <f>SIN(Dopasowanie!$G$9)*Dopasowanie!$C$20*COS(B72)+COS(Dopasowanie!$G$9)*Dopasowanie!$E$20*SIN(B72)+Dopasowanie!$D$9</f>
        <v>-0.06374239897486925</v>
      </c>
      <c r="G72">
        <f t="shared" si="2"/>
        <v>0.00031395259764656737</v>
      </c>
    </row>
    <row r="73" spans="2:7" ht="12.75">
      <c r="B73">
        <f t="shared" si="1"/>
        <v>3.895574890451347</v>
      </c>
      <c r="C73">
        <f>Dopasowanie!$C$20*COS(Obliczenia!B73)</f>
        <v>-0.07289686274214091</v>
      </c>
      <c r="D73">
        <f>Dopasowanie!$E$20*SIN(B73)</f>
        <v>-0.06845471059286913</v>
      </c>
      <c r="E73">
        <f>COS(Dopasowanie!$G$9)*Dopasowanie!$C$20*COS(B73)-SIN(Dopasowanie!$G$9)*Dopasowanie!$E$20*SIN(B73)+Dopasowanie!$B$9</f>
        <v>-0.07289686274214091</v>
      </c>
      <c r="F73">
        <f>SIN(Dopasowanie!$G$9)*Dopasowanie!$C$20*COS(B73)+COS(Dopasowanie!$G$9)*Dopasowanie!$E$20*SIN(B73)+Dopasowanie!$D$9</f>
        <v>-0.06845471059286913</v>
      </c>
      <c r="G73">
        <f t="shared" si="2"/>
        <v>0.0003139525976465678</v>
      </c>
    </row>
    <row r="74" spans="2:7" ht="12.75">
      <c r="B74">
        <f t="shared" si="1"/>
        <v>3.958406743523143</v>
      </c>
      <c r="C74">
        <f>Dopasowanie!$C$20*COS(Obliczenia!B74)</f>
        <v>-0.0684547105928686</v>
      </c>
      <c r="D74">
        <f>Dopasowanie!$E$20*SIN(B74)</f>
        <v>-0.0728968627421414</v>
      </c>
      <c r="E74">
        <f>COS(Dopasowanie!$G$9)*Dopasowanie!$C$20*COS(B74)-SIN(Dopasowanie!$G$9)*Dopasowanie!$E$20*SIN(B74)+Dopasowanie!$B$9</f>
        <v>-0.0684547105928686</v>
      </c>
      <c r="F74">
        <f>SIN(Dopasowanie!$G$9)*Dopasowanie!$C$20*COS(B74)+COS(Dopasowanie!$G$9)*Dopasowanie!$E$20*SIN(B74)+Dopasowanie!$D$9</f>
        <v>-0.0728968627421414</v>
      </c>
      <c r="G74">
        <f t="shared" si="2"/>
        <v>0.00031395259764656694</v>
      </c>
    </row>
    <row r="75" spans="2:7" ht="12.75">
      <c r="B75">
        <f t="shared" si="1"/>
        <v>4.021238596594939</v>
      </c>
      <c r="C75">
        <f>Dopasowanie!$C$20*COS(Obliczenia!B75)</f>
        <v>-0.06374239897486869</v>
      </c>
      <c r="D75">
        <f>Dopasowanie!$E$20*SIN(B75)</f>
        <v>-0.07705132427757916</v>
      </c>
      <c r="E75">
        <f>COS(Dopasowanie!$G$9)*Dopasowanie!$C$20*COS(B75)-SIN(Dopasowanie!$G$9)*Dopasowanie!$E$20*SIN(B75)+Dopasowanie!$B$9</f>
        <v>-0.06374239897486869</v>
      </c>
      <c r="F75">
        <f>SIN(Dopasowanie!$G$9)*Dopasowanie!$C$20*COS(B75)+COS(Dopasowanie!$G$9)*Dopasowanie!$E$20*SIN(B75)+Dopasowanie!$D$9</f>
        <v>-0.07705132427757916</v>
      </c>
      <c r="G75">
        <f t="shared" si="2"/>
        <v>0.00031395259764656737</v>
      </c>
    </row>
    <row r="76" spans="2:7" ht="12.75">
      <c r="B76">
        <f t="shared" si="1"/>
        <v>4.084070449666735</v>
      </c>
      <c r="C76">
        <f>Dopasowanie!$C$20*COS(Obliczenia!B76)</f>
        <v>-0.058778525229247036</v>
      </c>
      <c r="D76">
        <f>Dopasowanie!$E$20*SIN(B76)</f>
        <v>-0.08090169943749495</v>
      </c>
      <c r="E76">
        <f>COS(Dopasowanie!$G$9)*Dopasowanie!$C$20*COS(B76)-SIN(Dopasowanie!$G$9)*Dopasowanie!$E$20*SIN(B76)+Dopasowanie!$B$9</f>
        <v>-0.058778525229247036</v>
      </c>
      <c r="F76">
        <f>SIN(Dopasowanie!$G$9)*Dopasowanie!$C$20*COS(B76)+COS(Dopasowanie!$G$9)*Dopasowanie!$E$20*SIN(B76)+Dopasowanie!$D$9</f>
        <v>-0.08090169943749495</v>
      </c>
      <c r="G76">
        <f t="shared" si="2"/>
        <v>0.00031395259764656607</v>
      </c>
    </row>
    <row r="77" spans="2:7" ht="12.75">
      <c r="B77">
        <f aca="true" t="shared" si="3" ref="B77:B111">B76+$C$7</f>
        <v>4.14690230273853</v>
      </c>
      <c r="C77">
        <f>Dopasowanie!$C$20*COS(Obliczenia!B77)</f>
        <v>-0.05358267949789941</v>
      </c>
      <c r="D77">
        <f>Dopasowanie!$E$20*SIN(B77)</f>
        <v>-0.08443279255020168</v>
      </c>
      <c r="E77">
        <f>COS(Dopasowanie!$G$9)*Dopasowanie!$C$20*COS(B77)-SIN(Dopasowanie!$G$9)*Dopasowanie!$E$20*SIN(B77)+Dopasowanie!$B$9</f>
        <v>-0.05358267949789941</v>
      </c>
      <c r="F77">
        <f>SIN(Dopasowanie!$G$9)*Dopasowanie!$C$20*COS(B77)+COS(Dopasowanie!$G$9)*Dopasowanie!$E$20*SIN(B77)+Dopasowanie!$D$9</f>
        <v>-0.08443279255020168</v>
      </c>
      <c r="G77">
        <f aca="true" t="shared" si="4" ref="G77:G111">1/2*ABS(E76*F77*1+E77*$L$6*1+$K$6*F76*1-E76*$L$6*1-$K$6*F77*1-E77*F76*1)</f>
        <v>0.00031395259764656477</v>
      </c>
    </row>
    <row r="78" spans="2:7" ht="12.75">
      <c r="B78">
        <f t="shared" si="3"/>
        <v>4.209734155810326</v>
      </c>
      <c r="C78">
        <f>Dopasowanie!$C$20*COS(Obliczenia!B78)</f>
        <v>-0.048175367410171296</v>
      </c>
      <c r="D78">
        <f>Dopasowanie!$E$20*SIN(B78)</f>
        <v>-0.0876306680043865</v>
      </c>
      <c r="E78">
        <f>COS(Dopasowanie!$G$9)*Dopasowanie!$C$20*COS(B78)-SIN(Dopasowanie!$G$9)*Dopasowanie!$E$20*SIN(B78)+Dopasowanie!$B$9</f>
        <v>-0.048175367410171296</v>
      </c>
      <c r="F78">
        <f>SIN(Dopasowanie!$G$9)*Dopasowanie!$C$20*COS(B78)+COS(Dopasowanie!$G$9)*Dopasowanie!$E$20*SIN(B78)+Dopasowanie!$D$9</f>
        <v>-0.0876306680043865</v>
      </c>
      <c r="G78">
        <f t="shared" si="4"/>
        <v>0.0003139525976465652</v>
      </c>
    </row>
    <row r="79" spans="2:7" ht="12.75">
      <c r="B79">
        <f t="shared" si="3"/>
        <v>4.272566008882121</v>
      </c>
      <c r="C79">
        <f>Dopasowanie!$C$20*COS(Obliczenia!B79)</f>
        <v>-0.04257792915650706</v>
      </c>
      <c r="D79">
        <f>Dopasowanie!$E$20*SIN(B79)</f>
        <v>-0.09048270524660205</v>
      </c>
      <c r="E79">
        <f>COS(Dopasowanie!$G$9)*Dopasowanie!$C$20*COS(B79)-SIN(Dopasowanie!$G$9)*Dopasowanie!$E$20*SIN(B79)+Dopasowanie!$B$9</f>
        <v>-0.04257792915650706</v>
      </c>
      <c r="F79">
        <f>SIN(Dopasowanie!$G$9)*Dopasowanie!$C$20*COS(B79)+COS(Dopasowanie!$G$9)*Dopasowanie!$E$20*SIN(B79)+Dopasowanie!$D$9</f>
        <v>-0.09048270524660205</v>
      </c>
      <c r="G79">
        <f t="shared" si="4"/>
        <v>0.000313952597646565</v>
      </c>
    </row>
    <row r="80" spans="2:7" ht="12.75">
      <c r="B80">
        <f t="shared" si="3"/>
        <v>4.335397861953917</v>
      </c>
      <c r="C80">
        <f>Dopasowanie!$C$20*COS(Obliczenia!B80)</f>
        <v>-0.03681245526846762</v>
      </c>
      <c r="D80">
        <f>Dopasowanie!$E$20*SIN(B80)</f>
        <v>-0.09297764858882522</v>
      </c>
      <c r="E80">
        <f>COS(Dopasowanie!$G$9)*Dopasowanie!$C$20*COS(B80)-SIN(Dopasowanie!$G$9)*Dopasowanie!$E$20*SIN(B80)+Dopasowanie!$B$9</f>
        <v>-0.03681245526846762</v>
      </c>
      <c r="F80">
        <f>SIN(Dopasowanie!$G$9)*Dopasowanie!$C$20*COS(B80)+COS(Dopasowanie!$G$9)*Dopasowanie!$E$20*SIN(B80)+Dopasowanie!$D$9</f>
        <v>-0.09297764858882522</v>
      </c>
      <c r="G80">
        <f t="shared" si="4"/>
        <v>0.0003139525976465652</v>
      </c>
    </row>
    <row r="81" spans="2:7" ht="12.75">
      <c r="B81">
        <f t="shared" si="3"/>
        <v>4.398229715025712</v>
      </c>
      <c r="C81">
        <f>Dopasowanie!$C$20*COS(Obliczenia!B81)</f>
        <v>-0.03090169943749459</v>
      </c>
      <c r="D81">
        <f>Dopasowanie!$E$20*SIN(B81)</f>
        <v>-0.09510565162951541</v>
      </c>
      <c r="E81">
        <f>COS(Dopasowanie!$G$9)*Dopasowanie!$C$20*COS(B81)-SIN(Dopasowanie!$G$9)*Dopasowanie!$E$20*SIN(B81)+Dopasowanie!$B$9</f>
        <v>-0.03090169943749459</v>
      </c>
      <c r="F81">
        <f>SIN(Dopasowanie!$G$9)*Dopasowanie!$C$20*COS(B81)+COS(Dopasowanie!$G$9)*Dopasowanie!$E$20*SIN(B81)+Dopasowanie!$D$9</f>
        <v>-0.09510565162951541</v>
      </c>
      <c r="G81">
        <f t="shared" si="4"/>
        <v>0.0003139525976465652</v>
      </c>
    </row>
    <row r="82" spans="2:7" ht="12.75">
      <c r="B82">
        <f t="shared" si="3"/>
        <v>4.461061568097508</v>
      </c>
      <c r="C82">
        <f>Dopasowanie!$C$20*COS(Obliczenia!B82)</f>
        <v>-0.02486898871648536</v>
      </c>
      <c r="D82">
        <f>Dopasowanie!$E$20*SIN(B82)</f>
        <v>-0.09685831611286315</v>
      </c>
      <c r="E82">
        <f>COS(Dopasowanie!$G$9)*Dopasowanie!$C$20*COS(B82)-SIN(Dopasowanie!$G$9)*Dopasowanie!$E$20*SIN(B82)+Dopasowanie!$B$9</f>
        <v>-0.02486898871648536</v>
      </c>
      <c r="F82">
        <f>SIN(Dopasowanie!$G$9)*Dopasowanie!$C$20*COS(B82)+COS(Dopasowanie!$G$9)*Dopasowanie!$E$20*SIN(B82)+Dopasowanie!$D$9</f>
        <v>-0.09685831611286315</v>
      </c>
      <c r="G82">
        <f t="shared" si="4"/>
        <v>0.0003139525976465652</v>
      </c>
    </row>
    <row r="83" spans="2:7" ht="12.75">
      <c r="B83">
        <f t="shared" si="3"/>
        <v>4.523893421169303</v>
      </c>
      <c r="C83">
        <f>Dopasowanie!$C$20*COS(Obliczenia!B83)</f>
        <v>-0.01873813145857238</v>
      </c>
      <c r="D83">
        <f>Dopasowanie!$E$20*SIN(B83)</f>
        <v>-0.0982287250728689</v>
      </c>
      <c r="E83">
        <f>COS(Dopasowanie!$G$9)*Dopasowanie!$C$20*COS(B83)-SIN(Dopasowanie!$G$9)*Dopasowanie!$E$20*SIN(B83)+Dopasowanie!$B$9</f>
        <v>-0.01873813145857238</v>
      </c>
      <c r="F83">
        <f>SIN(Dopasowanie!$G$9)*Dopasowanie!$C$20*COS(B83)+COS(Dopasowanie!$G$9)*Dopasowanie!$E$20*SIN(B83)+Dopasowanie!$D$9</f>
        <v>-0.0982287250728689</v>
      </c>
      <c r="G83">
        <f t="shared" si="4"/>
        <v>0.0003139525976465651</v>
      </c>
    </row>
    <row r="84" spans="2:7" ht="12.75">
      <c r="B84">
        <f t="shared" si="3"/>
        <v>4.586725274241099</v>
      </c>
      <c r="C84">
        <f>Dopasowanie!$C$20*COS(Obliczenia!B84)</f>
        <v>-0.012533323356430374</v>
      </c>
      <c r="D84">
        <f>Dopasowanie!$E$20*SIN(B84)</f>
        <v>-0.0992114701314478</v>
      </c>
      <c r="E84">
        <f>COS(Dopasowanie!$G$9)*Dopasowanie!$C$20*COS(B84)-SIN(Dopasowanie!$G$9)*Dopasowanie!$E$20*SIN(B84)+Dopasowanie!$B$9</f>
        <v>-0.012533323356430374</v>
      </c>
      <c r="F84">
        <f>SIN(Dopasowanie!$G$9)*Dopasowanie!$C$20*COS(B84)+COS(Dopasowanie!$G$9)*Dopasowanie!$E$20*SIN(B84)+Dopasowanie!$D$9</f>
        <v>-0.0992114701314478</v>
      </c>
      <c r="G84">
        <f t="shared" si="4"/>
        <v>0.0003139525976465651</v>
      </c>
    </row>
    <row r="85" spans="2:7" ht="12.75">
      <c r="B85">
        <f t="shared" si="3"/>
        <v>4.649557127312894</v>
      </c>
      <c r="C85">
        <f>Dopasowanie!$C$20*COS(Obliczenia!B85)</f>
        <v>-0.006279051952931321</v>
      </c>
      <c r="D85">
        <f>Dopasowanie!$E$20*SIN(B85)</f>
        <v>-0.09980267284282716</v>
      </c>
      <c r="E85">
        <f>COS(Dopasowanie!$G$9)*Dopasowanie!$C$20*COS(B85)-SIN(Dopasowanie!$G$9)*Dopasowanie!$E$20*SIN(B85)+Dopasowanie!$B$9</f>
        <v>-0.006279051952931321</v>
      </c>
      <c r="F85">
        <f>SIN(Dopasowanie!$G$9)*Dopasowanie!$C$20*COS(B85)+COS(Dopasowanie!$G$9)*Dopasowanie!$E$20*SIN(B85)+Dopasowanie!$D$9</f>
        <v>-0.09980267284282716</v>
      </c>
      <c r="G85">
        <f t="shared" si="4"/>
        <v>0.00031395259764656515</v>
      </c>
    </row>
    <row r="86" spans="2:7" ht="12.75">
      <c r="B86">
        <f t="shared" si="3"/>
        <v>4.71238898038469</v>
      </c>
      <c r="C86">
        <f>Dopasowanie!$C$20*COS(Obliczenia!B86)</f>
        <v>-1.83772268236293E-17</v>
      </c>
      <c r="D86">
        <f>Dopasowanie!$E$20*SIN(B86)</f>
        <v>-0.1</v>
      </c>
      <c r="E86">
        <f>COS(Dopasowanie!$G$9)*Dopasowanie!$C$20*COS(B86)-SIN(Dopasowanie!$G$9)*Dopasowanie!$E$20*SIN(B86)+Dopasowanie!$B$9</f>
        <v>-1.83772268236293E-17</v>
      </c>
      <c r="F86">
        <f>SIN(Dopasowanie!$G$9)*Dopasowanie!$C$20*COS(B86)+COS(Dopasowanie!$G$9)*Dopasowanie!$E$20*SIN(B86)+Dopasowanie!$D$9</f>
        <v>-0.1</v>
      </c>
      <c r="G86">
        <f t="shared" si="4"/>
        <v>0.00031395259764656515</v>
      </c>
    </row>
    <row r="87" spans="2:7" ht="12.75">
      <c r="B87">
        <f t="shared" si="3"/>
        <v>4.775220833456485</v>
      </c>
      <c r="C87">
        <f>Dopasowanie!$C$20*COS(Obliczenia!B87)</f>
        <v>0.006279051952931283</v>
      </c>
      <c r="D87">
        <f>Dopasowanie!$E$20*SIN(B87)</f>
        <v>-0.09980267284282716</v>
      </c>
      <c r="E87">
        <f>COS(Dopasowanie!$G$9)*Dopasowanie!$C$20*COS(B87)-SIN(Dopasowanie!$G$9)*Dopasowanie!$E$20*SIN(B87)+Dopasowanie!$B$9</f>
        <v>0.006279051952931283</v>
      </c>
      <c r="F87">
        <f>SIN(Dopasowanie!$G$9)*Dopasowanie!$C$20*COS(B87)+COS(Dopasowanie!$G$9)*Dopasowanie!$E$20*SIN(B87)+Dopasowanie!$D$9</f>
        <v>-0.09980267284282716</v>
      </c>
      <c r="G87">
        <f t="shared" si="4"/>
        <v>0.0003139525976465651</v>
      </c>
    </row>
    <row r="88" spans="2:7" ht="12.75">
      <c r="B88">
        <f t="shared" si="3"/>
        <v>4.838052686528281</v>
      </c>
      <c r="C88">
        <f>Dopasowanie!$C$20*COS(Obliczenia!B88)</f>
        <v>0.012533323356430336</v>
      </c>
      <c r="D88">
        <f>Dopasowanie!$E$20*SIN(B88)</f>
        <v>-0.09921147013144781</v>
      </c>
      <c r="E88">
        <f>COS(Dopasowanie!$G$9)*Dopasowanie!$C$20*COS(B88)-SIN(Dopasowanie!$G$9)*Dopasowanie!$E$20*SIN(B88)+Dopasowanie!$B$9</f>
        <v>0.012533323356430336</v>
      </c>
      <c r="F88">
        <f>SIN(Dopasowanie!$G$9)*Dopasowanie!$C$20*COS(B88)+COS(Dopasowanie!$G$9)*Dopasowanie!$E$20*SIN(B88)+Dopasowanie!$D$9</f>
        <v>-0.09921147013144781</v>
      </c>
      <c r="G88">
        <f t="shared" si="4"/>
        <v>0.00031395259764656515</v>
      </c>
    </row>
    <row r="89" spans="2:7" ht="12.75">
      <c r="B89">
        <f t="shared" si="3"/>
        <v>4.900884539600076</v>
      </c>
      <c r="C89">
        <f>Dopasowanie!$C$20*COS(Obliczenia!B89)</f>
        <v>0.01873813145857234</v>
      </c>
      <c r="D89">
        <f>Dopasowanie!$E$20*SIN(B89)</f>
        <v>-0.0982287250728689</v>
      </c>
      <c r="E89">
        <f>COS(Dopasowanie!$G$9)*Dopasowanie!$C$20*COS(B89)-SIN(Dopasowanie!$G$9)*Dopasowanie!$E$20*SIN(B89)+Dopasowanie!$B$9</f>
        <v>0.01873813145857234</v>
      </c>
      <c r="F89">
        <f>SIN(Dopasowanie!$G$9)*Dopasowanie!$C$20*COS(B89)+COS(Dopasowanie!$G$9)*Dopasowanie!$E$20*SIN(B89)+Dopasowanie!$D$9</f>
        <v>-0.0982287250728689</v>
      </c>
      <c r="G89">
        <f t="shared" si="4"/>
        <v>0.0003139525976465652</v>
      </c>
    </row>
    <row r="90" spans="2:7" ht="12.75">
      <c r="B90">
        <f t="shared" si="3"/>
        <v>4.963716392671872</v>
      </c>
      <c r="C90">
        <f>Dopasowanie!$C$20*COS(Obliczenia!B90)</f>
        <v>0.024868988716485324</v>
      </c>
      <c r="D90">
        <f>Dopasowanie!$E$20*SIN(B90)</f>
        <v>-0.09685831611286316</v>
      </c>
      <c r="E90">
        <f>COS(Dopasowanie!$G$9)*Dopasowanie!$C$20*COS(B90)-SIN(Dopasowanie!$G$9)*Dopasowanie!$E$20*SIN(B90)+Dopasowanie!$B$9</f>
        <v>0.024868988716485324</v>
      </c>
      <c r="F90">
        <f>SIN(Dopasowanie!$G$9)*Dopasowanie!$C$20*COS(B90)+COS(Dopasowanie!$G$9)*Dopasowanie!$E$20*SIN(B90)+Dopasowanie!$D$9</f>
        <v>-0.09685831611286316</v>
      </c>
      <c r="G90">
        <f t="shared" si="4"/>
        <v>0.0003139525976465651</v>
      </c>
    </row>
    <row r="91" spans="2:7" ht="12.75">
      <c r="B91">
        <f t="shared" si="3"/>
        <v>5.026548245743667</v>
      </c>
      <c r="C91">
        <f>Dopasowanie!$C$20*COS(Obliczenia!B91)</f>
        <v>0.03090169943749456</v>
      </c>
      <c r="D91">
        <f>Dopasowanie!$E$20*SIN(B91)</f>
        <v>-0.09510565162951543</v>
      </c>
      <c r="E91">
        <f>COS(Dopasowanie!$G$9)*Dopasowanie!$C$20*COS(B91)-SIN(Dopasowanie!$G$9)*Dopasowanie!$E$20*SIN(B91)+Dopasowanie!$B$9</f>
        <v>0.03090169943749456</v>
      </c>
      <c r="F91">
        <f>SIN(Dopasowanie!$G$9)*Dopasowanie!$C$20*COS(B91)+COS(Dopasowanie!$G$9)*Dopasowanie!$E$20*SIN(B91)+Dopasowanie!$D$9</f>
        <v>-0.09510565162951543</v>
      </c>
      <c r="G91">
        <f t="shared" si="4"/>
        <v>0.0003139525976465654</v>
      </c>
    </row>
    <row r="92" spans="2:7" ht="12.75">
      <c r="B92">
        <f t="shared" si="3"/>
        <v>5.089380098815463</v>
      </c>
      <c r="C92">
        <f>Dopasowanie!$C$20*COS(Obliczenia!B92)</f>
        <v>0.03681245526846758</v>
      </c>
      <c r="D92">
        <f>Dopasowanie!$E$20*SIN(B92)</f>
        <v>-0.09297764858882523</v>
      </c>
      <c r="E92">
        <f>COS(Dopasowanie!$G$9)*Dopasowanie!$C$20*COS(B92)-SIN(Dopasowanie!$G$9)*Dopasowanie!$E$20*SIN(B92)+Dopasowanie!$B$9</f>
        <v>0.03681245526846758</v>
      </c>
      <c r="F92">
        <f>SIN(Dopasowanie!$G$9)*Dopasowanie!$C$20*COS(B92)+COS(Dopasowanie!$G$9)*Dopasowanie!$E$20*SIN(B92)+Dopasowanie!$D$9</f>
        <v>-0.09297764858882523</v>
      </c>
      <c r="G92">
        <f t="shared" si="4"/>
        <v>0.000313952597646565</v>
      </c>
    </row>
    <row r="93" spans="2:7" ht="12.75">
      <c r="B93">
        <f t="shared" si="3"/>
        <v>5.152211951887258</v>
      </c>
      <c r="C93">
        <f>Dopasowanie!$C$20*COS(Obliczenia!B93)</f>
        <v>0.04257792915650702</v>
      </c>
      <c r="D93">
        <f>Dopasowanie!$E$20*SIN(B93)</f>
        <v>-0.09048270524660207</v>
      </c>
      <c r="E93">
        <f>COS(Dopasowanie!$G$9)*Dopasowanie!$C$20*COS(B93)-SIN(Dopasowanie!$G$9)*Dopasowanie!$E$20*SIN(B93)+Dopasowanie!$B$9</f>
        <v>0.04257792915650702</v>
      </c>
      <c r="F93">
        <f>SIN(Dopasowanie!$G$9)*Dopasowanie!$C$20*COS(B93)+COS(Dopasowanie!$G$9)*Dopasowanie!$E$20*SIN(B93)+Dopasowanie!$D$9</f>
        <v>-0.09048270524660207</v>
      </c>
      <c r="G93">
        <f t="shared" si="4"/>
        <v>0.0003139525976465652</v>
      </c>
    </row>
    <row r="94" spans="2:7" ht="12.75">
      <c r="B94">
        <f t="shared" si="3"/>
        <v>5.215043804959054</v>
      </c>
      <c r="C94">
        <f>Dopasowanie!$C$20*COS(Obliczenia!B94)</f>
        <v>0.04817536741017126</v>
      </c>
      <c r="D94">
        <f>Dopasowanie!$E$20*SIN(B94)</f>
        <v>-0.08763066800438651</v>
      </c>
      <c r="E94">
        <f>COS(Dopasowanie!$G$9)*Dopasowanie!$C$20*COS(B94)-SIN(Dopasowanie!$G$9)*Dopasowanie!$E$20*SIN(B94)+Dopasowanie!$B$9</f>
        <v>0.04817536741017126</v>
      </c>
      <c r="F94">
        <f>SIN(Dopasowanie!$G$9)*Dopasowanie!$C$20*COS(B94)+COS(Dopasowanie!$G$9)*Dopasowanie!$E$20*SIN(B94)+Dopasowanie!$D$9</f>
        <v>-0.08763066800438651</v>
      </c>
      <c r="G94">
        <f t="shared" si="4"/>
        <v>0.000313952597646565</v>
      </c>
    </row>
    <row r="95" spans="2:7" ht="12.75">
      <c r="B95">
        <f t="shared" si="3"/>
        <v>5.277875658030849</v>
      </c>
      <c r="C95">
        <f>Dopasowanie!$C$20*COS(Obliczenia!B95)</f>
        <v>0.05358267949789938</v>
      </c>
      <c r="D95">
        <f>Dopasowanie!$E$20*SIN(B95)</f>
        <v>-0.0844327925502017</v>
      </c>
      <c r="E95">
        <f>COS(Dopasowanie!$G$9)*Dopasowanie!$C$20*COS(B95)-SIN(Dopasowanie!$G$9)*Dopasowanie!$E$20*SIN(B95)+Dopasowanie!$B$9</f>
        <v>0.05358267949789938</v>
      </c>
      <c r="F95">
        <f>SIN(Dopasowanie!$G$9)*Dopasowanie!$C$20*COS(B95)+COS(Dopasowanie!$G$9)*Dopasowanie!$E$20*SIN(B95)+Dopasowanie!$D$9</f>
        <v>-0.0844327925502017</v>
      </c>
      <c r="G95">
        <f t="shared" si="4"/>
        <v>0.00031395259764656564</v>
      </c>
    </row>
    <row r="96" spans="2:7" ht="12.75">
      <c r="B96">
        <f t="shared" si="3"/>
        <v>5.340707511102645</v>
      </c>
      <c r="C96">
        <f>Dopasowanie!$C$20*COS(Obliczenia!B96)</f>
        <v>0.058778525229247015</v>
      </c>
      <c r="D96">
        <f>Dopasowanie!$E$20*SIN(B96)</f>
        <v>-0.08090169943749498</v>
      </c>
      <c r="E96">
        <f>COS(Dopasowanie!$G$9)*Dopasowanie!$C$20*COS(B96)-SIN(Dopasowanie!$G$9)*Dopasowanie!$E$20*SIN(B96)+Dopasowanie!$B$9</f>
        <v>0.058778525229247015</v>
      </c>
      <c r="F96">
        <f>SIN(Dopasowanie!$G$9)*Dopasowanie!$C$20*COS(B96)+COS(Dopasowanie!$G$9)*Dopasowanie!$E$20*SIN(B96)+Dopasowanie!$D$9</f>
        <v>-0.08090169943749498</v>
      </c>
      <c r="G96">
        <f t="shared" si="4"/>
        <v>0.00031395259764656477</v>
      </c>
    </row>
    <row r="97" spans="2:7" ht="12.75">
      <c r="B97">
        <f t="shared" si="3"/>
        <v>5.40353936417444</v>
      </c>
      <c r="C97">
        <f>Dopasowanie!$C$20*COS(Obliczenia!B97)</f>
        <v>0.06374239897486865</v>
      </c>
      <c r="D97">
        <f>Dopasowanie!$E$20*SIN(B97)</f>
        <v>-0.07705132427757919</v>
      </c>
      <c r="E97">
        <f>COS(Dopasowanie!$G$9)*Dopasowanie!$C$20*COS(B97)-SIN(Dopasowanie!$G$9)*Dopasowanie!$E$20*SIN(B97)+Dopasowanie!$B$9</f>
        <v>0.06374239897486865</v>
      </c>
      <c r="F97">
        <f>SIN(Dopasowanie!$G$9)*Dopasowanie!$C$20*COS(B97)+COS(Dopasowanie!$G$9)*Dopasowanie!$E$20*SIN(B97)+Dopasowanie!$D$9</f>
        <v>-0.07705132427757919</v>
      </c>
      <c r="G97">
        <f t="shared" si="4"/>
        <v>0.0003139525976465652</v>
      </c>
    </row>
    <row r="98" spans="2:7" ht="12.75">
      <c r="B98">
        <f t="shared" si="3"/>
        <v>5.466371217246236</v>
      </c>
      <c r="C98">
        <f>Dopasowanie!$C$20*COS(Obliczenia!B98)</f>
        <v>0.06845471059286855</v>
      </c>
      <c r="D98">
        <f>Dopasowanie!$E$20*SIN(B98)</f>
        <v>-0.07289686274214145</v>
      </c>
      <c r="E98">
        <f>COS(Dopasowanie!$G$9)*Dopasowanie!$C$20*COS(B98)-SIN(Dopasowanie!$G$9)*Dopasowanie!$E$20*SIN(B98)+Dopasowanie!$B$9</f>
        <v>0.06845471059286855</v>
      </c>
      <c r="F98">
        <f>SIN(Dopasowanie!$G$9)*Dopasowanie!$C$20*COS(B98)+COS(Dopasowanie!$G$9)*Dopasowanie!$E$20*SIN(B98)+Dopasowanie!$D$9</f>
        <v>-0.07289686274214145</v>
      </c>
      <c r="G98">
        <f t="shared" si="4"/>
        <v>0.00031395259764656564</v>
      </c>
    </row>
    <row r="99" spans="2:7" ht="12.75">
      <c r="B99">
        <f t="shared" si="3"/>
        <v>5.529203070318031</v>
      </c>
      <c r="C99">
        <f>Dopasowanie!$C$20*COS(Obliczenia!B99)</f>
        <v>0.07289686274214083</v>
      </c>
      <c r="D99">
        <f>Dopasowanie!$E$20*SIN(B99)</f>
        <v>-0.06845471059286921</v>
      </c>
      <c r="E99">
        <f>COS(Dopasowanie!$G$9)*Dopasowanie!$C$20*COS(B99)-SIN(Dopasowanie!$G$9)*Dopasowanie!$E$20*SIN(B99)+Dopasowanie!$B$9</f>
        <v>0.07289686274214083</v>
      </c>
      <c r="F99">
        <f>SIN(Dopasowanie!$G$9)*Dopasowanie!$C$20*COS(B99)+COS(Dopasowanie!$G$9)*Dopasowanie!$E$20*SIN(B99)+Dopasowanie!$D$9</f>
        <v>-0.06845471059286921</v>
      </c>
      <c r="G99">
        <f t="shared" si="4"/>
        <v>0.0003139525976465652</v>
      </c>
    </row>
    <row r="100" spans="2:7" ht="12.75">
      <c r="B100">
        <f t="shared" si="3"/>
        <v>5.592034923389827</v>
      </c>
      <c r="C100">
        <f>Dopasowanie!$C$20*COS(Obliczenia!B100)</f>
        <v>0.0770513242775786</v>
      </c>
      <c r="D100">
        <f>Dopasowanie!$E$20*SIN(B100)</f>
        <v>-0.06374239897486937</v>
      </c>
      <c r="E100">
        <f>COS(Dopasowanie!$G$9)*Dopasowanie!$C$20*COS(B100)-SIN(Dopasowanie!$G$9)*Dopasowanie!$E$20*SIN(B100)+Dopasowanie!$B$9</f>
        <v>0.0770513242775786</v>
      </c>
      <c r="F100">
        <f>SIN(Dopasowanie!$G$9)*Dopasowanie!$C$20*COS(B100)+COS(Dopasowanie!$G$9)*Dopasowanie!$E$20*SIN(B100)+Dopasowanie!$D$9</f>
        <v>-0.06374239897486937</v>
      </c>
      <c r="G100">
        <f t="shared" si="4"/>
        <v>0.00031395259764656477</v>
      </c>
    </row>
    <row r="101" spans="2:7" ht="12.75">
      <c r="B101">
        <f t="shared" si="3"/>
        <v>5.654866776461622</v>
      </c>
      <c r="C101">
        <f>Dopasowanie!$C$20*COS(Obliczenia!B101)</f>
        <v>0.08090169943749442</v>
      </c>
      <c r="D101">
        <f>Dopasowanie!$E$20*SIN(B101)</f>
        <v>-0.05877852522924776</v>
      </c>
      <c r="E101">
        <f>COS(Dopasowanie!$G$9)*Dopasowanie!$C$20*COS(B101)-SIN(Dopasowanie!$G$9)*Dopasowanie!$E$20*SIN(B101)+Dopasowanie!$B$9</f>
        <v>0.08090169943749442</v>
      </c>
      <c r="F101">
        <f>SIN(Dopasowanie!$G$9)*Dopasowanie!$C$20*COS(B101)+COS(Dopasowanie!$G$9)*Dopasowanie!$E$20*SIN(B101)+Dopasowanie!$D$9</f>
        <v>-0.05877852522924776</v>
      </c>
      <c r="G101">
        <f t="shared" si="4"/>
        <v>0.0003139525976465652</v>
      </c>
    </row>
    <row r="102" spans="2:7" ht="12.75">
      <c r="B102">
        <f t="shared" si="3"/>
        <v>5.717698629533418</v>
      </c>
      <c r="C102">
        <f>Dopasowanie!$C$20*COS(Obliczenia!B102)</f>
        <v>0.0844327925502012</v>
      </c>
      <c r="D102">
        <f>Dopasowanie!$E$20*SIN(B102)</f>
        <v>-0.05358267949790017</v>
      </c>
      <c r="E102">
        <f>COS(Dopasowanie!$G$9)*Dopasowanie!$C$20*COS(B102)-SIN(Dopasowanie!$G$9)*Dopasowanie!$E$20*SIN(B102)+Dopasowanie!$B$9</f>
        <v>0.0844327925502012</v>
      </c>
      <c r="F102">
        <f>SIN(Dopasowanie!$G$9)*Dopasowanie!$C$20*COS(B102)+COS(Dopasowanie!$G$9)*Dopasowanie!$E$20*SIN(B102)+Dopasowanie!$D$9</f>
        <v>-0.05358267949790017</v>
      </c>
      <c r="G102">
        <f t="shared" si="4"/>
        <v>0.00031395259764656434</v>
      </c>
    </row>
    <row r="103" spans="2:7" ht="12.75">
      <c r="B103">
        <f t="shared" si="3"/>
        <v>5.780530482605213</v>
      </c>
      <c r="C103">
        <f>Dopasowanie!$C$20*COS(Obliczenia!B103)</f>
        <v>0.08763066800438607</v>
      </c>
      <c r="D103">
        <f>Dopasowanie!$E$20*SIN(B103)</f>
        <v>-0.04817536741017208</v>
      </c>
      <c r="E103">
        <f>COS(Dopasowanie!$G$9)*Dopasowanie!$C$20*COS(B103)-SIN(Dopasowanie!$G$9)*Dopasowanie!$E$20*SIN(B103)+Dopasowanie!$B$9</f>
        <v>0.08763066800438607</v>
      </c>
      <c r="F103">
        <f>SIN(Dopasowanie!$G$9)*Dopasowanie!$C$20*COS(B103)+COS(Dopasowanie!$G$9)*Dopasowanie!$E$20*SIN(B103)+Dopasowanie!$D$9</f>
        <v>-0.04817536741017208</v>
      </c>
      <c r="G103">
        <f t="shared" si="4"/>
        <v>0.0003139525976465652</v>
      </c>
    </row>
    <row r="104" spans="2:7" ht="12.75">
      <c r="B104">
        <f t="shared" si="3"/>
        <v>5.843362335677009</v>
      </c>
      <c r="C104">
        <f>Dopasowanie!$C$20*COS(Obliczenia!B104)</f>
        <v>0.09048270524660168</v>
      </c>
      <c r="D104">
        <f>Dopasowanie!$E$20*SIN(B104)</f>
        <v>-0.04257792915650787</v>
      </c>
      <c r="E104">
        <f>COS(Dopasowanie!$G$9)*Dopasowanie!$C$20*COS(B104)-SIN(Dopasowanie!$G$9)*Dopasowanie!$E$20*SIN(B104)+Dopasowanie!$B$9</f>
        <v>0.09048270524660168</v>
      </c>
      <c r="F104">
        <f>SIN(Dopasowanie!$G$9)*Dopasowanie!$C$20*COS(B104)+COS(Dopasowanie!$G$9)*Dopasowanie!$E$20*SIN(B104)+Dopasowanie!$D$9</f>
        <v>-0.04257792915650787</v>
      </c>
      <c r="G104">
        <f t="shared" si="4"/>
        <v>0.0003139525976465652</v>
      </c>
    </row>
    <row r="105" spans="2:7" ht="12.75">
      <c r="B105">
        <f t="shared" si="3"/>
        <v>5.906194188748804</v>
      </c>
      <c r="C105">
        <f>Dopasowanie!$C$20*COS(Obliczenia!B105)</f>
        <v>0.09297764858882489</v>
      </c>
      <c r="D105">
        <f>Dopasowanie!$E$20*SIN(B105)</f>
        <v>-0.03681245526846845</v>
      </c>
      <c r="E105">
        <f>COS(Dopasowanie!$G$9)*Dopasowanie!$C$20*COS(B105)-SIN(Dopasowanie!$G$9)*Dopasowanie!$E$20*SIN(B105)+Dopasowanie!$B$9</f>
        <v>0.09297764858882489</v>
      </c>
      <c r="F105">
        <f>SIN(Dopasowanie!$G$9)*Dopasowanie!$C$20*COS(B105)+COS(Dopasowanie!$G$9)*Dopasowanie!$E$20*SIN(B105)+Dopasowanie!$D$9</f>
        <v>-0.03681245526846845</v>
      </c>
      <c r="G105">
        <f t="shared" si="4"/>
        <v>0.00031395259764656477</v>
      </c>
    </row>
    <row r="106" spans="2:7" ht="12.75">
      <c r="B106">
        <f t="shared" si="3"/>
        <v>5.9690260418206</v>
      </c>
      <c r="C106">
        <f>Dopasowanie!$C$20*COS(Obliczenia!B106)</f>
        <v>0.09510565162951513</v>
      </c>
      <c r="D106">
        <f>Dopasowanie!$E$20*SIN(B106)</f>
        <v>-0.03090169943749544</v>
      </c>
      <c r="E106">
        <f>COS(Dopasowanie!$G$9)*Dopasowanie!$C$20*COS(B106)-SIN(Dopasowanie!$G$9)*Dopasowanie!$E$20*SIN(B106)+Dopasowanie!$B$9</f>
        <v>0.09510565162951513</v>
      </c>
      <c r="F106">
        <f>SIN(Dopasowanie!$G$9)*Dopasowanie!$C$20*COS(B106)+COS(Dopasowanie!$G$9)*Dopasowanie!$E$20*SIN(B106)+Dopasowanie!$D$9</f>
        <v>-0.03090169943749544</v>
      </c>
      <c r="G106">
        <f t="shared" si="4"/>
        <v>0.0003139525976465654</v>
      </c>
    </row>
    <row r="107" spans="2:7" ht="12.75">
      <c r="B107">
        <f t="shared" si="3"/>
        <v>6.031857894892395</v>
      </c>
      <c r="C107">
        <f>Dopasowanie!$C$20*COS(Obliczenia!B107)</f>
        <v>0.09685831611286293</v>
      </c>
      <c r="D107">
        <f>Dopasowanie!$E$20*SIN(B107)</f>
        <v>-0.024868988716486226</v>
      </c>
      <c r="E107">
        <f>COS(Dopasowanie!$G$9)*Dopasowanie!$C$20*COS(B107)-SIN(Dopasowanie!$G$9)*Dopasowanie!$E$20*SIN(B107)+Dopasowanie!$B$9</f>
        <v>0.09685831611286293</v>
      </c>
      <c r="F107">
        <f>SIN(Dopasowanie!$G$9)*Dopasowanie!$C$20*COS(B107)+COS(Dopasowanie!$G$9)*Dopasowanie!$E$20*SIN(B107)+Dopasowanie!$D$9</f>
        <v>-0.024868988716486226</v>
      </c>
      <c r="G107">
        <f t="shared" si="4"/>
        <v>0.0003139525976465652</v>
      </c>
    </row>
    <row r="108" spans="2:7" ht="12.75">
      <c r="B108">
        <f t="shared" si="3"/>
        <v>6.094689747964191</v>
      </c>
      <c r="C108">
        <f>Dopasowanie!$C$20*COS(Obliczenia!B108)</f>
        <v>0.09822872507286873</v>
      </c>
      <c r="D108">
        <f>Dopasowanie!$E$20*SIN(B108)</f>
        <v>-0.018738131458573254</v>
      </c>
      <c r="E108">
        <f>COS(Dopasowanie!$G$9)*Dopasowanie!$C$20*COS(B108)-SIN(Dopasowanie!$G$9)*Dopasowanie!$E$20*SIN(B108)+Dopasowanie!$B$9</f>
        <v>0.09822872507286873</v>
      </c>
      <c r="F108">
        <f>SIN(Dopasowanie!$G$9)*Dopasowanie!$C$20*COS(B108)+COS(Dopasowanie!$G$9)*Dopasowanie!$E$20*SIN(B108)+Dopasowanie!$D$9</f>
        <v>-0.018738131458573254</v>
      </c>
      <c r="G108">
        <f t="shared" si="4"/>
        <v>0.0003139525976465653</v>
      </c>
    </row>
    <row r="109" spans="2:7" ht="12.75">
      <c r="B109">
        <f t="shared" si="3"/>
        <v>6.157521601035986</v>
      </c>
      <c r="C109">
        <f>Dopasowanie!$C$20*COS(Obliczenia!B109)</f>
        <v>0.09921147013144768</v>
      </c>
      <c r="D109">
        <f>Dopasowanie!$E$20*SIN(B109)</f>
        <v>-0.012533323356431258</v>
      </c>
      <c r="E109">
        <f>COS(Dopasowanie!$G$9)*Dopasowanie!$C$20*COS(B109)-SIN(Dopasowanie!$G$9)*Dopasowanie!$E$20*SIN(B109)+Dopasowanie!$B$9</f>
        <v>0.09921147013144768</v>
      </c>
      <c r="F109">
        <f>SIN(Dopasowanie!$G$9)*Dopasowanie!$C$20*COS(B109)+COS(Dopasowanie!$G$9)*Dopasowanie!$E$20*SIN(B109)+Dopasowanie!$D$9</f>
        <v>-0.012533323356431258</v>
      </c>
      <c r="G109">
        <f t="shared" si="4"/>
        <v>0.0003139525976465651</v>
      </c>
    </row>
    <row r="110" spans="2:7" ht="12.75">
      <c r="B110">
        <f t="shared" si="3"/>
        <v>6.220353454107782</v>
      </c>
      <c r="C110">
        <f>Dopasowanie!$C$20*COS(Obliczenia!B110)</f>
        <v>0.09980267284282711</v>
      </c>
      <c r="D110">
        <f>Dopasowanie!$E$20*SIN(B110)</f>
        <v>-0.006279051952932213</v>
      </c>
      <c r="E110">
        <f>COS(Dopasowanie!$G$9)*Dopasowanie!$C$20*COS(B110)-SIN(Dopasowanie!$G$9)*Dopasowanie!$E$20*SIN(B110)+Dopasowanie!$B$9</f>
        <v>0.09980267284282711</v>
      </c>
      <c r="F110">
        <f>SIN(Dopasowanie!$G$9)*Dopasowanie!$C$20*COS(B110)+COS(Dopasowanie!$G$9)*Dopasowanie!$E$20*SIN(B110)+Dopasowanie!$D$9</f>
        <v>-0.006279051952932213</v>
      </c>
      <c r="G110">
        <f t="shared" si="4"/>
        <v>0.0003139525976465651</v>
      </c>
    </row>
    <row r="111" spans="2:7" ht="12.75">
      <c r="B111">
        <f t="shared" si="3"/>
        <v>6.283185307179577</v>
      </c>
      <c r="C111">
        <f>Dopasowanie!$C$20*COS(Obliczenia!B111)</f>
        <v>0.1</v>
      </c>
      <c r="D111">
        <f>Dopasowanie!$E$20*SIN(B111)</f>
        <v>-9.126813887982976E-16</v>
      </c>
      <c r="E111">
        <f>COS(Dopasowanie!$G$9)*Dopasowanie!$C$20*COS(B111)-SIN(Dopasowanie!$G$9)*Dopasowanie!$E$20*SIN(B111)+Dopasowanie!$B$9</f>
        <v>0.1</v>
      </c>
      <c r="F111">
        <f>SIN(Dopasowanie!$G$9)*Dopasowanie!$C$20*COS(B111)+COS(Dopasowanie!$G$9)*Dopasowanie!$E$20*SIN(B111)+Dopasowanie!$D$9</f>
        <v>-9.126813887982976E-16</v>
      </c>
      <c r="G111">
        <f t="shared" si="4"/>
        <v>0.00031395259764656515</v>
      </c>
    </row>
  </sheetData>
  <sheetProtection/>
  <mergeCells count="4">
    <mergeCell ref="B4:D4"/>
    <mergeCell ref="I4:J4"/>
    <mergeCell ref="K4:L4"/>
    <mergeCell ref="N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B2:N52"/>
  <sheetViews>
    <sheetView workbookViewId="0" topLeftCell="A1">
      <selection activeCell="B47" sqref="B47"/>
    </sheetView>
  </sheetViews>
  <sheetFormatPr defaultColWidth="9.140625" defaultRowHeight="12.75"/>
  <cols>
    <col min="3" max="3" width="19.8515625" style="0" bestFit="1" customWidth="1"/>
    <col min="4" max="4" width="15.28125" style="0" bestFit="1" customWidth="1"/>
    <col min="5" max="5" width="12.8515625" style="0" customWidth="1"/>
    <col min="6" max="6" width="12.421875" style="0" bestFit="1" customWidth="1"/>
    <col min="9" max="9" width="14.140625" style="0" customWidth="1"/>
    <col min="10" max="10" width="12.421875" style="0" bestFit="1" customWidth="1"/>
    <col min="12" max="12" width="11.140625" style="0" bestFit="1" customWidth="1"/>
    <col min="14" max="14" width="12.421875" style="0" bestFit="1" customWidth="1"/>
  </cols>
  <sheetData>
    <row r="2" ht="18">
      <c r="B2" s="42" t="s">
        <v>55</v>
      </c>
    </row>
    <row r="10" spans="4:14" ht="12.75">
      <c r="D10" s="43" t="s">
        <v>53</v>
      </c>
      <c r="E10" s="43" t="s">
        <v>21</v>
      </c>
      <c r="F10" s="43" t="s">
        <v>0</v>
      </c>
      <c r="G10" s="43" t="s">
        <v>1</v>
      </c>
      <c r="H10" s="43" t="s">
        <v>54</v>
      </c>
      <c r="I10" s="43" t="s">
        <v>58</v>
      </c>
      <c r="K10" s="43" t="s">
        <v>53</v>
      </c>
      <c r="L10" s="43" t="s">
        <v>56</v>
      </c>
      <c r="M10" s="43" t="s">
        <v>59</v>
      </c>
      <c r="N10" s="10"/>
    </row>
    <row r="11" spans="4:14" ht="12.75">
      <c r="D11" s="40">
        <v>1</v>
      </c>
      <c r="E11" s="41">
        <f>Dane!B6</f>
        <v>1992.226</v>
      </c>
      <c r="F11" s="40">
        <v>0.05358267949789938</v>
      </c>
      <c r="G11" s="40">
        <v>-0.0844327925502017</v>
      </c>
      <c r="H11" s="40">
        <v>5.277875658030849</v>
      </c>
      <c r="I11" s="40">
        <v>84</v>
      </c>
      <c r="K11" s="46" t="s">
        <v>35</v>
      </c>
      <c r="L11" s="47">
        <v>0.00031395259764656564</v>
      </c>
      <c r="M11" s="41">
        <f>E12-E11</f>
        <v>2.0949999999998</v>
      </c>
      <c r="N11" s="11"/>
    </row>
    <row r="12" spans="4:14" ht="12.75">
      <c r="D12" s="40">
        <v>2</v>
      </c>
      <c r="E12" s="41">
        <f>Dane!B7</f>
        <v>1994.321</v>
      </c>
      <c r="F12" s="40">
        <v>0.04817536741017126</v>
      </c>
      <c r="G12" s="40">
        <v>-0.08763066800438651</v>
      </c>
      <c r="H12" s="40">
        <v>5.215043804959054</v>
      </c>
      <c r="I12" s="40">
        <v>83</v>
      </c>
      <c r="K12" s="40" t="s">
        <v>36</v>
      </c>
      <c r="L12" s="47">
        <v>0.000313952597646565</v>
      </c>
      <c r="M12" s="41">
        <f aca="true" t="shared" si="0" ref="M12:M28">E13-E12</f>
        <v>1.2100000000000364</v>
      </c>
      <c r="N12" s="11"/>
    </row>
    <row r="13" spans="4:14" ht="12.75">
      <c r="D13" s="40">
        <v>3</v>
      </c>
      <c r="E13" s="41">
        <f>Dane!B8</f>
        <v>1995.531</v>
      </c>
      <c r="F13" s="40">
        <v>0.04257792915650702</v>
      </c>
      <c r="G13" s="40">
        <v>-0.09048270524660207</v>
      </c>
      <c r="H13" s="40">
        <v>5.152211951887258</v>
      </c>
      <c r="I13" s="40">
        <v>82</v>
      </c>
      <c r="K13" s="40" t="s">
        <v>37</v>
      </c>
      <c r="L13" s="47">
        <v>0.0003139525976465652</v>
      </c>
      <c r="M13" s="41">
        <f t="shared" si="0"/>
        <v>0.7250000000001364</v>
      </c>
      <c r="N13" s="11"/>
    </row>
    <row r="14" spans="4:14" ht="12.75">
      <c r="D14" s="40">
        <v>4</v>
      </c>
      <c r="E14" s="41">
        <f>Dane!B9</f>
        <v>1996.256</v>
      </c>
      <c r="F14" s="40">
        <v>0.03681245526846758</v>
      </c>
      <c r="G14" s="40">
        <v>-0.09297764858882523</v>
      </c>
      <c r="H14" s="40">
        <v>5.089380098815463</v>
      </c>
      <c r="I14" s="40">
        <v>81</v>
      </c>
      <c r="K14" s="40" t="s">
        <v>38</v>
      </c>
      <c r="L14" s="47">
        <v>0.0003139525976465652</v>
      </c>
      <c r="M14" s="41">
        <f t="shared" si="0"/>
        <v>0.17200000000002547</v>
      </c>
      <c r="N14" s="11"/>
    </row>
    <row r="15" spans="4:14" ht="12.75">
      <c r="D15" s="40">
        <v>5</v>
      </c>
      <c r="E15" s="41">
        <f>Dane!B10</f>
        <v>1996.428</v>
      </c>
      <c r="F15" s="40">
        <v>0.03681245526846758</v>
      </c>
      <c r="G15" s="40">
        <v>-0.09297764858882523</v>
      </c>
      <c r="H15" s="40">
        <v>5.089380098815463</v>
      </c>
      <c r="I15" s="40">
        <v>81</v>
      </c>
      <c r="K15" s="40" t="s">
        <v>39</v>
      </c>
      <c r="L15" s="47">
        <v>0.0006279051952931304</v>
      </c>
      <c r="M15" s="41">
        <f t="shared" si="0"/>
        <v>1.1149999999997817</v>
      </c>
      <c r="N15" s="11"/>
    </row>
    <row r="16" spans="4:14" ht="12.75">
      <c r="D16" s="40">
        <v>6</v>
      </c>
      <c r="E16" s="41">
        <f>Dane!B11</f>
        <v>1997.543</v>
      </c>
      <c r="F16" s="40">
        <v>0.024868988716485324</v>
      </c>
      <c r="G16" s="40">
        <v>-0.09685831611286316</v>
      </c>
      <c r="H16" s="40">
        <v>4.963716392671872</v>
      </c>
      <c r="I16" s="40">
        <v>79</v>
      </c>
      <c r="K16" s="40" t="s">
        <v>40</v>
      </c>
      <c r="L16" s="47">
        <v>0.0003139525976465651</v>
      </c>
      <c r="M16" s="41">
        <f t="shared" si="0"/>
        <v>0.8220000000001164</v>
      </c>
      <c r="N16" s="11"/>
    </row>
    <row r="17" spans="4:14" ht="12.75">
      <c r="D17" s="40">
        <v>7</v>
      </c>
      <c r="E17" s="41">
        <f>Dane!B12</f>
        <v>1998.365</v>
      </c>
      <c r="F17" s="40">
        <v>0.01873813145857234</v>
      </c>
      <c r="G17" s="40">
        <v>-0.0982287250728689</v>
      </c>
      <c r="H17" s="40">
        <v>4.900884539600076</v>
      </c>
      <c r="I17" s="40">
        <v>78</v>
      </c>
      <c r="K17" s="40" t="s">
        <v>41</v>
      </c>
      <c r="L17" s="47">
        <v>0.0003139525976465652</v>
      </c>
      <c r="M17" s="41">
        <f t="shared" si="0"/>
        <v>1.099999999999909</v>
      </c>
      <c r="N17" s="11"/>
    </row>
    <row r="18" spans="4:14" ht="12.75">
      <c r="D18" s="40">
        <v>8</v>
      </c>
      <c r="E18" s="41">
        <f>Dane!B13</f>
        <v>1999.465</v>
      </c>
      <c r="F18" s="40">
        <v>0.012533323356430336</v>
      </c>
      <c r="G18" s="40">
        <v>-0.09921147013144781</v>
      </c>
      <c r="H18" s="40">
        <v>4.838052686528281</v>
      </c>
      <c r="I18" s="40">
        <v>77</v>
      </c>
      <c r="K18" s="40" t="s">
        <v>42</v>
      </c>
      <c r="L18" s="47">
        <v>0.0006279051952931302</v>
      </c>
      <c r="M18" s="41">
        <f t="shared" si="0"/>
        <v>1.0090000000000146</v>
      </c>
      <c r="N18" s="11"/>
    </row>
    <row r="19" spans="4:14" ht="12.75">
      <c r="D19" s="40">
        <v>9</v>
      </c>
      <c r="E19" s="41">
        <f>Dane!B14</f>
        <v>2000.474</v>
      </c>
      <c r="F19" s="40">
        <v>-1.83772268236293E-17</v>
      </c>
      <c r="G19" s="40">
        <v>-0.1</v>
      </c>
      <c r="H19" s="40">
        <v>4.71238898038469</v>
      </c>
      <c r="I19" s="40">
        <v>75</v>
      </c>
      <c r="K19" s="40" t="s">
        <v>43</v>
      </c>
      <c r="L19" s="47">
        <v>0.0006279051952931303</v>
      </c>
      <c r="M19" s="41">
        <f t="shared" si="0"/>
        <v>0.04899999999997817</v>
      </c>
      <c r="N19" s="11"/>
    </row>
    <row r="20" spans="4:14" ht="12.75">
      <c r="D20" s="40">
        <v>10</v>
      </c>
      <c r="E20" s="41">
        <f>Dane!B15</f>
        <v>2000.523</v>
      </c>
      <c r="F20" s="40">
        <v>-0.012533323356430374</v>
      </c>
      <c r="G20" s="40">
        <v>-0.0992114701314478</v>
      </c>
      <c r="H20" s="40">
        <v>4.586725274241099</v>
      </c>
      <c r="I20" s="40">
        <v>73</v>
      </c>
      <c r="K20" s="40" t="s">
        <v>44</v>
      </c>
      <c r="L20" s="47">
        <v>0.0012558103905862606</v>
      </c>
      <c r="M20" s="41">
        <f t="shared" si="0"/>
        <v>0.9790000000000418</v>
      </c>
      <c r="N20" s="11"/>
    </row>
    <row r="21" spans="4:14" ht="12.75">
      <c r="D21" s="40">
        <v>11</v>
      </c>
      <c r="E21" s="41">
        <f>Dane!B16</f>
        <v>2001.502</v>
      </c>
      <c r="F21" s="40">
        <v>-0.03681245526846762</v>
      </c>
      <c r="G21" s="40">
        <v>-0.09297764858882522</v>
      </c>
      <c r="H21" s="40">
        <v>4.335397861953917</v>
      </c>
      <c r="I21" s="40">
        <v>69</v>
      </c>
      <c r="K21" s="40" t="s">
        <v>45</v>
      </c>
      <c r="L21" s="47">
        <v>0.007220909745871038</v>
      </c>
      <c r="M21" s="41">
        <f t="shared" si="0"/>
        <v>0.75</v>
      </c>
      <c r="N21" s="11"/>
    </row>
    <row r="22" spans="4:14" ht="12.75">
      <c r="D22" s="40">
        <v>12</v>
      </c>
      <c r="E22" s="41">
        <f>Dane!B17</f>
        <v>2002.252</v>
      </c>
      <c r="F22" s="40">
        <v>-0.09685831611286316</v>
      </c>
      <c r="G22" s="40">
        <v>0.02486898871648527</v>
      </c>
      <c r="H22" s="40">
        <v>2.890265241302612</v>
      </c>
      <c r="I22" s="40">
        <v>46</v>
      </c>
      <c r="K22" s="40" t="s">
        <v>46</v>
      </c>
      <c r="L22" s="47">
        <v>0.004395336367051942</v>
      </c>
      <c r="M22" s="41">
        <f t="shared" si="0"/>
        <v>0.08200000000010732</v>
      </c>
      <c r="N22" s="11"/>
    </row>
    <row r="23" spans="4:14" ht="12.75">
      <c r="D23" s="40">
        <v>13</v>
      </c>
      <c r="E23" s="41">
        <f>Dane!B18</f>
        <v>2002.334</v>
      </c>
      <c r="F23" s="40">
        <v>-0.042577929156507356</v>
      </c>
      <c r="G23" s="40">
        <v>0.09048270524660192</v>
      </c>
      <c r="H23" s="40">
        <v>2.0106192982974687</v>
      </c>
      <c r="I23" s="40">
        <v>32</v>
      </c>
      <c r="K23" s="40" t="s">
        <v>47</v>
      </c>
      <c r="L23" s="47">
        <v>0.0040813837694053745</v>
      </c>
      <c r="M23" s="41">
        <f t="shared" si="0"/>
        <v>0.07399999999984175</v>
      </c>
      <c r="N23" s="11"/>
    </row>
    <row r="24" spans="4:14" ht="12.75">
      <c r="D24" s="40">
        <v>14</v>
      </c>
      <c r="E24" s="41">
        <f>Dane!B19</f>
        <v>2002.408</v>
      </c>
      <c r="F24" s="40">
        <v>0.03681245526846779</v>
      </c>
      <c r="G24" s="40">
        <v>0.09297764858882515</v>
      </c>
      <c r="H24" s="40">
        <v>1.1938052083641215</v>
      </c>
      <c r="I24" s="40">
        <v>19</v>
      </c>
      <c r="K24" s="40" t="s">
        <v>48</v>
      </c>
      <c r="L24" s="47">
        <v>0.0037674311717588037</v>
      </c>
      <c r="M24" s="41">
        <f t="shared" si="0"/>
        <v>0.1670000000001437</v>
      </c>
      <c r="N24" s="11"/>
    </row>
    <row r="25" spans="4:14" ht="12.75">
      <c r="D25" s="40">
        <v>15</v>
      </c>
      <c r="E25" s="41">
        <f>Dane!B20</f>
        <v>2002.575</v>
      </c>
      <c r="F25" s="40">
        <v>0.09048270524660196</v>
      </c>
      <c r="G25" s="40">
        <v>0.042577929156507266</v>
      </c>
      <c r="H25" s="40">
        <v>0.439822971502571</v>
      </c>
      <c r="I25" s="40">
        <v>7</v>
      </c>
      <c r="K25" s="40" t="s">
        <v>49</v>
      </c>
      <c r="L25" s="47">
        <v>0.0009418577929397006</v>
      </c>
      <c r="M25" s="41">
        <f t="shared" si="0"/>
        <v>0.07500000000004547</v>
      </c>
      <c r="N25" s="11"/>
    </row>
    <row r="26" spans="4:14" ht="12.75">
      <c r="D26" s="40">
        <v>16</v>
      </c>
      <c r="E26" s="41">
        <f>Dane!B21</f>
        <v>2002.65</v>
      </c>
      <c r="F26" s="40">
        <v>0.09685831611286311</v>
      </c>
      <c r="G26" s="40">
        <v>0.02486898871648548</v>
      </c>
      <c r="H26" s="40">
        <v>0.25132741228718347</v>
      </c>
      <c r="I26" s="40">
        <v>4</v>
      </c>
      <c r="K26" s="40" t="s">
        <v>50</v>
      </c>
      <c r="L26" s="47">
        <v>0.028569686385837515</v>
      </c>
      <c r="M26" s="41">
        <f t="shared" si="0"/>
        <v>0.5639999999998508</v>
      </c>
      <c r="N26" s="11"/>
    </row>
    <row r="27" spans="4:14" ht="12.75">
      <c r="D27" s="40">
        <v>17</v>
      </c>
      <c r="E27" s="41">
        <f>Dane!B22</f>
        <v>2003.214</v>
      </c>
      <c r="F27" s="40">
        <v>0.09510565162951513</v>
      </c>
      <c r="G27" s="40">
        <v>-0.03090169943749544</v>
      </c>
      <c r="H27" s="40">
        <v>5.9690260418206</v>
      </c>
      <c r="I27" s="40">
        <v>95</v>
      </c>
      <c r="K27" s="40" t="s">
        <v>51</v>
      </c>
      <c r="L27" s="47">
        <v>0.0003139525976465654</v>
      </c>
      <c r="M27" s="41">
        <f t="shared" si="0"/>
        <v>0.1390000000001237</v>
      </c>
      <c r="N27" s="11"/>
    </row>
    <row r="28" spans="4:14" ht="12.75">
      <c r="D28" s="40">
        <v>18</v>
      </c>
      <c r="E28" s="41">
        <f>Dane!B23</f>
        <v>2003.353</v>
      </c>
      <c r="F28" s="40">
        <v>0.09297764858882489</v>
      </c>
      <c r="G28" s="40">
        <v>-0.03681245526846845</v>
      </c>
      <c r="H28" s="40">
        <v>5.906194188748804</v>
      </c>
      <c r="I28" s="40">
        <v>94</v>
      </c>
      <c r="K28" s="40" t="s">
        <v>52</v>
      </c>
      <c r="L28" s="47">
        <v>0.00031395259764656477</v>
      </c>
      <c r="M28" s="41">
        <f t="shared" si="0"/>
        <v>0.1009999999998854</v>
      </c>
      <c r="N28" s="11"/>
    </row>
    <row r="29" spans="4:14" ht="12.75">
      <c r="D29" s="40">
        <v>19</v>
      </c>
      <c r="E29" s="41">
        <f>Dane!B24</f>
        <v>2003.454</v>
      </c>
      <c r="F29" s="40">
        <v>0.09048270524660168</v>
      </c>
      <c r="G29" s="40">
        <v>-0.04257792915650787</v>
      </c>
      <c r="H29" s="40">
        <v>5.843362335677009</v>
      </c>
      <c r="I29" s="40">
        <v>93</v>
      </c>
      <c r="N29" s="48"/>
    </row>
    <row r="32" spans="8:11" ht="12.75">
      <c r="H32" s="2" t="s">
        <v>60</v>
      </c>
      <c r="J32" t="s">
        <v>57</v>
      </c>
      <c r="K32">
        <f>PI()*Dopasowanie!C20*Dopasowanie!E20</f>
        <v>0.031415926535897934</v>
      </c>
    </row>
    <row r="34" spans="3:4" ht="12.75">
      <c r="C34" s="44"/>
      <c r="D34" s="39"/>
    </row>
    <row r="35" spans="3:4" ht="12.75">
      <c r="C35" s="44"/>
      <c r="D35" s="39"/>
    </row>
    <row r="36" spans="3:4" ht="12.75">
      <c r="C36" s="44"/>
      <c r="D36" s="49"/>
    </row>
    <row r="37" spans="3:11" ht="12.75">
      <c r="C37" s="44"/>
      <c r="D37" s="39"/>
      <c r="K37" s="45"/>
    </row>
    <row r="38" spans="3:4" ht="12.75">
      <c r="C38" s="44"/>
      <c r="D38" s="50"/>
    </row>
    <row r="39" spans="3:4" ht="12.75">
      <c r="C39" s="44"/>
      <c r="D39" s="39"/>
    </row>
    <row r="40" spans="3:4" ht="12.75">
      <c r="C40" s="44"/>
      <c r="D40" s="50"/>
    </row>
    <row r="41" spans="3:4" ht="12.75">
      <c r="C41" s="44"/>
      <c r="D41" s="39"/>
    </row>
    <row r="42" spans="3:4" ht="12.75">
      <c r="C42" s="44"/>
      <c r="D42" s="39"/>
    </row>
    <row r="43" spans="3:4" ht="12.75">
      <c r="C43" s="44"/>
      <c r="D43" s="51"/>
    </row>
    <row r="44" spans="3:4" ht="12.75">
      <c r="C44" s="44"/>
      <c r="D44" s="39"/>
    </row>
    <row r="45" spans="3:4" ht="12.75">
      <c r="C45" s="44"/>
      <c r="D45" s="39"/>
    </row>
    <row r="46" spans="3:4" ht="12.75">
      <c r="C46" s="44"/>
      <c r="D46" s="39"/>
    </row>
    <row r="47" spans="3:4" ht="12.75">
      <c r="C47" s="44"/>
      <c r="D47" s="39"/>
    </row>
    <row r="48" spans="3:4" ht="12.75">
      <c r="C48" s="44"/>
      <c r="D48" s="39"/>
    </row>
    <row r="49" spans="3:4" ht="12.75">
      <c r="C49" s="44"/>
      <c r="D49" s="39"/>
    </row>
    <row r="50" spans="3:4" ht="12.75">
      <c r="C50" s="44"/>
      <c r="D50" s="39"/>
    </row>
    <row r="51" spans="3:4" ht="12.75">
      <c r="C51" s="44"/>
      <c r="D51" s="39"/>
    </row>
    <row r="52" ht="12.75">
      <c r="D52" s="39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3:F24"/>
  <sheetViews>
    <sheetView zoomScalePageLayoutView="0" workbookViewId="0" topLeftCell="A3">
      <selection activeCell="E29" sqref="E29"/>
    </sheetView>
  </sheetViews>
  <sheetFormatPr defaultColWidth="9.140625" defaultRowHeight="12.75"/>
  <cols>
    <col min="2" max="2" width="8.57421875" style="0" bestFit="1" customWidth="1"/>
    <col min="3" max="3" width="10.28125" style="0" bestFit="1" customWidth="1"/>
    <col min="4" max="4" width="10.140625" style="0" bestFit="1" customWidth="1"/>
    <col min="5" max="5" width="11.421875" style="0" bestFit="1" customWidth="1"/>
    <col min="6" max="6" width="11.28125" style="0" bestFit="1" customWidth="1"/>
  </cols>
  <sheetData>
    <row r="3" spans="2:5" ht="12.75">
      <c r="B3" s="66" t="s">
        <v>2</v>
      </c>
      <c r="C3" s="66"/>
      <c r="D3" s="66"/>
      <c r="E3" s="66"/>
    </row>
    <row r="5" spans="1:6" ht="12.75">
      <c r="A5" s="15" t="s">
        <v>53</v>
      </c>
      <c r="B5" s="15" t="s">
        <v>21</v>
      </c>
      <c r="C5" s="15" t="s">
        <v>17</v>
      </c>
      <c r="D5" s="15" t="s">
        <v>18</v>
      </c>
      <c r="E5" s="15" t="s">
        <v>22</v>
      </c>
      <c r="F5" s="15" t="s">
        <v>23</v>
      </c>
    </row>
    <row r="6" spans="1:6" ht="12.75">
      <c r="A6" s="37">
        <v>1</v>
      </c>
      <c r="B6" s="14">
        <v>1992.226</v>
      </c>
      <c r="C6" s="14">
        <v>0.104</v>
      </c>
      <c r="D6" s="14">
        <v>-0.166</v>
      </c>
      <c r="E6" s="14">
        <v>0.003</v>
      </c>
      <c r="F6" s="14">
        <v>0.004</v>
      </c>
    </row>
    <row r="7" spans="1:6" ht="12.75">
      <c r="A7" s="37">
        <v>2</v>
      </c>
      <c r="B7" s="38">
        <v>1994.321</v>
      </c>
      <c r="C7" s="14">
        <v>0.097</v>
      </c>
      <c r="D7" s="14">
        <v>-0.189</v>
      </c>
      <c r="E7" s="14">
        <v>0.003</v>
      </c>
      <c r="F7" s="14">
        <v>0.004</v>
      </c>
    </row>
    <row r="8" spans="1:6" ht="12.75">
      <c r="A8" s="37">
        <v>3</v>
      </c>
      <c r="B8" s="38">
        <v>1995.531</v>
      </c>
      <c r="C8" s="14">
        <v>0.087</v>
      </c>
      <c r="D8" s="14">
        <v>-0.192</v>
      </c>
      <c r="E8" s="14">
        <v>0.002</v>
      </c>
      <c r="F8" s="14">
        <v>0.003</v>
      </c>
    </row>
    <row r="9" spans="1:6" ht="12.75">
      <c r="A9" s="37">
        <v>4</v>
      </c>
      <c r="B9" s="38">
        <v>1996.256</v>
      </c>
      <c r="C9" s="14">
        <v>0.075</v>
      </c>
      <c r="D9" s="14">
        <v>-0.197</v>
      </c>
      <c r="E9" s="14">
        <v>0.007</v>
      </c>
      <c r="F9" s="14">
        <v>0.01</v>
      </c>
    </row>
    <row r="10" spans="1:6" ht="12.75">
      <c r="A10" s="37">
        <v>5</v>
      </c>
      <c r="B10" s="38">
        <v>1996.428</v>
      </c>
      <c r="C10" s="14">
        <v>0.077</v>
      </c>
      <c r="D10" s="14">
        <v>-0.193</v>
      </c>
      <c r="E10" s="14">
        <v>0.002</v>
      </c>
      <c r="F10" s="14">
        <v>0.003</v>
      </c>
    </row>
    <row r="11" spans="1:6" ht="12.75">
      <c r="A11" s="37">
        <v>6</v>
      </c>
      <c r="B11" s="38">
        <v>1997.543</v>
      </c>
      <c r="C11" s="14">
        <v>0.052</v>
      </c>
      <c r="D11" s="14">
        <v>-0.183</v>
      </c>
      <c r="E11" s="14">
        <v>0.004</v>
      </c>
      <c r="F11" s="14">
        <v>0.006</v>
      </c>
    </row>
    <row r="12" spans="1:6" ht="12.75">
      <c r="A12" s="37">
        <v>7</v>
      </c>
      <c r="B12" s="38">
        <v>1998.365</v>
      </c>
      <c r="C12" s="14">
        <v>0.036</v>
      </c>
      <c r="D12" s="14">
        <v>-0.167</v>
      </c>
      <c r="E12" s="14">
        <v>0.001</v>
      </c>
      <c r="F12" s="14">
        <v>0.002</v>
      </c>
    </row>
    <row r="13" spans="1:6" ht="12.75">
      <c r="A13" s="37">
        <v>8</v>
      </c>
      <c r="B13" s="38">
        <v>1999.465</v>
      </c>
      <c r="C13" s="14">
        <v>0.022</v>
      </c>
      <c r="D13" s="14">
        <v>-0.156</v>
      </c>
      <c r="E13" s="14">
        <v>0.004</v>
      </c>
      <c r="F13" s="14">
        <v>0.006</v>
      </c>
    </row>
    <row r="14" spans="1:6" ht="12.75">
      <c r="A14" s="37">
        <v>9</v>
      </c>
      <c r="B14" s="38">
        <v>2000.474</v>
      </c>
      <c r="C14" s="14">
        <v>0</v>
      </c>
      <c r="D14" s="14">
        <v>-0.103</v>
      </c>
      <c r="E14" s="14">
        <v>0.002</v>
      </c>
      <c r="F14" s="14">
        <v>0.003</v>
      </c>
    </row>
    <row r="15" spans="1:6" ht="12.75">
      <c r="A15" s="37">
        <v>10</v>
      </c>
      <c r="B15" s="38">
        <v>2000.523</v>
      </c>
      <c r="C15" s="14">
        <v>-0.013</v>
      </c>
      <c r="D15" s="14">
        <v>-0.113</v>
      </c>
      <c r="E15" s="14">
        <v>0.003</v>
      </c>
      <c r="F15" s="14">
        <v>0.004</v>
      </c>
    </row>
    <row r="16" spans="1:6" ht="12.75">
      <c r="A16" s="37">
        <v>11</v>
      </c>
      <c r="B16" s="38">
        <v>2001.502</v>
      </c>
      <c r="C16" s="14">
        <v>-0.026</v>
      </c>
      <c r="D16" s="14">
        <v>-0.068</v>
      </c>
      <c r="E16" s="14">
        <v>0.002</v>
      </c>
      <c r="F16" s="14">
        <v>0.003</v>
      </c>
    </row>
    <row r="17" spans="1:6" ht="12.75">
      <c r="A17" s="37">
        <v>12</v>
      </c>
      <c r="B17" s="38">
        <v>2002.252</v>
      </c>
      <c r="C17" s="14">
        <v>-0.013</v>
      </c>
      <c r="D17" s="14">
        <v>0.003</v>
      </c>
      <c r="E17" s="14">
        <v>0.005</v>
      </c>
      <c r="F17" s="14">
        <v>0.007</v>
      </c>
    </row>
    <row r="18" spans="1:6" ht="12.75">
      <c r="A18" s="37">
        <v>13</v>
      </c>
      <c r="B18" s="38">
        <v>2002.334</v>
      </c>
      <c r="C18" s="14">
        <v>-0.007</v>
      </c>
      <c r="D18" s="14">
        <v>0.016</v>
      </c>
      <c r="E18" s="14">
        <v>0.003</v>
      </c>
      <c r="F18" s="14">
        <v>0.004</v>
      </c>
    </row>
    <row r="19" spans="1:6" ht="12.75">
      <c r="A19" s="37">
        <v>14</v>
      </c>
      <c r="B19" s="38">
        <v>2002.408</v>
      </c>
      <c r="C19" s="14">
        <v>0.009</v>
      </c>
      <c r="D19" s="14">
        <v>0.023</v>
      </c>
      <c r="E19" s="14">
        <v>0.003</v>
      </c>
      <c r="F19" s="14">
        <v>0.005</v>
      </c>
    </row>
    <row r="20" spans="1:6" ht="12.75">
      <c r="A20" s="37">
        <v>15</v>
      </c>
      <c r="B20" s="38">
        <v>2002.575</v>
      </c>
      <c r="C20" s="14">
        <v>0.032</v>
      </c>
      <c r="D20" s="14">
        <v>0.016</v>
      </c>
      <c r="E20" s="14">
        <v>0.002</v>
      </c>
      <c r="F20" s="14">
        <v>0.003</v>
      </c>
    </row>
    <row r="21" spans="1:6" ht="12.75">
      <c r="A21" s="37">
        <v>16</v>
      </c>
      <c r="B21" s="38">
        <v>2002.65</v>
      </c>
      <c r="C21" s="14">
        <v>0.037</v>
      </c>
      <c r="D21" s="14">
        <v>0.009</v>
      </c>
      <c r="E21" s="14">
        <v>0.002</v>
      </c>
      <c r="F21" s="14">
        <v>0.003</v>
      </c>
    </row>
    <row r="22" spans="1:6" ht="12.75">
      <c r="A22" s="37">
        <v>17</v>
      </c>
      <c r="B22" s="38">
        <v>2003.214</v>
      </c>
      <c r="C22" s="14">
        <v>0.072</v>
      </c>
      <c r="D22" s="14">
        <v>-0.024</v>
      </c>
      <c r="E22" s="14">
        <v>0.001</v>
      </c>
      <c r="F22" s="14">
        <v>0.002</v>
      </c>
    </row>
    <row r="23" spans="1:6" ht="12.75">
      <c r="A23" s="37">
        <v>18</v>
      </c>
      <c r="B23" s="38">
        <v>2003.353</v>
      </c>
      <c r="C23" s="14">
        <v>0.077</v>
      </c>
      <c r="D23" s="14">
        <v>-0.03</v>
      </c>
      <c r="E23" s="14">
        <v>0.002</v>
      </c>
      <c r="F23" s="14">
        <v>0.002</v>
      </c>
    </row>
    <row r="24" spans="1:6" ht="12.75">
      <c r="A24" s="37">
        <v>19</v>
      </c>
      <c r="B24" s="38">
        <v>2003.454</v>
      </c>
      <c r="C24" s="14">
        <v>0.081</v>
      </c>
      <c r="D24" s="14">
        <v>-0.036</v>
      </c>
      <c r="E24" s="14">
        <v>0.002</v>
      </c>
      <c r="F24" s="14">
        <v>0.002</v>
      </c>
    </row>
  </sheetData>
  <sheetProtection/>
  <mergeCells count="1"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Stefańczyk</dc:creator>
  <cp:keywords/>
  <dc:description/>
  <cp:lastModifiedBy>Piotrek</cp:lastModifiedBy>
  <dcterms:created xsi:type="dcterms:W3CDTF">2007-08-17T16:40:09Z</dcterms:created>
  <dcterms:modified xsi:type="dcterms:W3CDTF">2008-01-06T11:34:06Z</dcterms:modified>
  <cp:category/>
  <cp:version/>
  <cp:contentType/>
  <cp:contentStatus/>
</cp:coreProperties>
</file>